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defaultThemeVersion="124226"/>
  <mc:AlternateContent xmlns:mc="http://schemas.openxmlformats.org/markup-compatibility/2006">
    <mc:Choice Requires="x15">
      <x15ac:absPath xmlns:x15ac="http://schemas.microsoft.com/office/spreadsheetml/2010/11/ac" url="https://unitecnz-my.sharepoint.com/personal/sroberts_unitec_ac_nz/Documents/UNITEC/CIBC5032 Estimation 2019/"/>
    </mc:Choice>
  </mc:AlternateContent>
  <xr:revisionPtr revIDLastSave="152" documentId="8_{3D31EB60-6346-4FDC-8D99-F7D169205E69}" xr6:coauthVersionLast="43" xr6:coauthVersionMax="43" xr10:uidLastSave="{1F697F1D-9C01-4DC2-B025-BDF174CF9B6F}"/>
  <bookViews>
    <workbookView xWindow="2736" yWindow="156" windowWidth="18060" windowHeight="11628" activeTab="1" xr2:uid="{00000000-000D-0000-FFFF-FFFF00000000}"/>
  </bookViews>
  <sheets>
    <sheet name="Summary" sheetId="4" r:id="rId1"/>
    <sheet name="P&amp;G" sheetId="8" r:id="rId2"/>
    <sheet name="Roofing" sheetId="9" r:id="rId3"/>
    <sheet name="Flooring" sheetId="10" r:id="rId4"/>
    <sheet name="Painting" sheetId="11" r:id="rId5"/>
  </sheets>
  <definedNames>
    <definedName name="_xlnm.Print_Area" localSheetId="1">'P&amp;G'!$A$1:$F$56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3" i="8" l="1"/>
  <c r="D14" i="8"/>
  <c r="D29" i="8"/>
  <c r="D30" i="8"/>
  <c r="D31" i="8"/>
  <c r="D28" i="8"/>
  <c r="E2" i="8"/>
  <c r="C29" i="8" s="1"/>
  <c r="B11" i="8"/>
  <c r="F11" i="8" s="1"/>
  <c r="B9" i="8"/>
  <c r="C41" i="8"/>
  <c r="C28" i="8" l="1"/>
  <c r="F24" i="8"/>
  <c r="F52" i="8"/>
  <c r="F48" i="8"/>
  <c r="F19" i="8"/>
  <c r="E31" i="8"/>
  <c r="E30" i="8"/>
  <c r="E29" i="8"/>
  <c r="E28" i="8"/>
  <c r="F42" i="8"/>
  <c r="F41" i="8"/>
  <c r="C31" i="8"/>
  <c r="D20" i="11"/>
  <c r="E20" i="11"/>
  <c r="B3" i="11"/>
  <c r="B3" i="10"/>
  <c r="B3" i="9"/>
  <c r="F28" i="8" l="1"/>
  <c r="F29" i="8"/>
  <c r="F29" i="11"/>
  <c r="E29" i="11"/>
  <c r="D10" i="4" s="1"/>
  <c r="D29" i="11"/>
  <c r="C29" i="11"/>
  <c r="B2" i="11"/>
  <c r="F28" i="10"/>
  <c r="E28" i="10"/>
  <c r="D8" i="4" s="1"/>
  <c r="D28" i="10"/>
  <c r="C28" i="10"/>
  <c r="B2" i="10"/>
  <c r="A2" i="8" l="1"/>
  <c r="B2" i="9" l="1"/>
  <c r="F28" i="9"/>
  <c r="E28" i="9"/>
  <c r="D28" i="9"/>
  <c r="D9" i="4" s="1"/>
  <c r="C28" i="9"/>
  <c r="F51" i="8" l="1"/>
  <c r="C43" i="8"/>
  <c r="F38" i="8"/>
  <c r="C37" i="8"/>
  <c r="F37" i="8" s="1"/>
  <c r="F31" i="8"/>
  <c r="C30" i="8"/>
  <c r="F30" i="8" s="1"/>
  <c r="F25" i="8"/>
  <c r="C21" i="8"/>
  <c r="F20" i="8"/>
  <c r="C18" i="8"/>
  <c r="F18" i="8" s="1"/>
  <c r="F9" i="8"/>
  <c r="D10" i="8"/>
  <c r="D8" i="8" l="1"/>
  <c r="D15" i="8"/>
  <c r="D46" i="8"/>
  <c r="F14" i="8"/>
  <c r="F54" i="8" l="1"/>
  <c r="D7" i="4" s="1"/>
  <c r="D14" i="4" l="1"/>
  <c r="D17" i="4" s="1"/>
  <c r="A30" i="4" l="1"/>
  <c r="D19" i="4" l="1"/>
  <c r="D20" i="4" l="1"/>
</calcChain>
</file>

<file path=xl/sharedStrings.xml><?xml version="1.0" encoding="utf-8"?>
<sst xmlns="http://schemas.openxmlformats.org/spreadsheetml/2006/main" count="255" uniqueCount="157">
  <si>
    <t>Description</t>
  </si>
  <si>
    <t>Margin</t>
  </si>
  <si>
    <t>P&amp;G</t>
  </si>
  <si>
    <t>Trade Summary</t>
  </si>
  <si>
    <t>Sub Total</t>
  </si>
  <si>
    <t>weeks</t>
  </si>
  <si>
    <t>months</t>
  </si>
  <si>
    <t>Quantity</t>
  </si>
  <si>
    <t>Weeks</t>
  </si>
  <si>
    <t>Rate</t>
  </si>
  <si>
    <t>Site setup</t>
  </si>
  <si>
    <t>Site accomodation - rental</t>
  </si>
  <si>
    <t>Transportation for site huts (on/off site)</t>
  </si>
  <si>
    <t>Toilet blocks - rental</t>
  </si>
  <si>
    <t>Transportation of toilets blocks (on/off site)</t>
  </si>
  <si>
    <t>Data and communication</t>
  </si>
  <si>
    <t>IT equipment</t>
  </si>
  <si>
    <t>Hoardings and fencing</t>
  </si>
  <si>
    <t>Site signboard</t>
  </si>
  <si>
    <t>Utilites</t>
  </si>
  <si>
    <t>Power - connection/life guards</t>
  </si>
  <si>
    <t>Water connection</t>
  </si>
  <si>
    <t>Project management</t>
  </si>
  <si>
    <t>QA</t>
  </si>
  <si>
    <t>Programmer</t>
  </si>
  <si>
    <t xml:space="preserve">Health and Safety </t>
  </si>
  <si>
    <t>Cleaning</t>
  </si>
  <si>
    <t>Bin rental</t>
  </si>
  <si>
    <t>Final clean</t>
  </si>
  <si>
    <t>Temporary works</t>
  </si>
  <si>
    <t>Insurances</t>
  </si>
  <si>
    <t>Others</t>
  </si>
  <si>
    <t>Temporary protection (allowance)</t>
  </si>
  <si>
    <t>SUBCONTRACTOR ANALYSIS</t>
  </si>
  <si>
    <t>ESTIMATE</t>
  </si>
  <si>
    <t>OFFER A</t>
  </si>
  <si>
    <t>OFFER B</t>
  </si>
  <si>
    <t>OFFER C</t>
  </si>
  <si>
    <t>Tags</t>
  </si>
  <si>
    <t>Offer A</t>
  </si>
  <si>
    <t>A.1</t>
  </si>
  <si>
    <t>A.2</t>
  </si>
  <si>
    <t>A.3</t>
  </si>
  <si>
    <t>Offer B</t>
  </si>
  <si>
    <t>B.1</t>
  </si>
  <si>
    <t>B.2</t>
  </si>
  <si>
    <t>B.3</t>
  </si>
  <si>
    <t>Offer C</t>
  </si>
  <si>
    <t>C.1</t>
  </si>
  <si>
    <t>C.2</t>
  </si>
  <si>
    <t>C.3</t>
  </si>
  <si>
    <t>Adjusted</t>
  </si>
  <si>
    <t>To Summary</t>
  </si>
  <si>
    <t>Plug</t>
  </si>
  <si>
    <t>GFA</t>
  </si>
  <si>
    <t>Fire Station Tender</t>
  </si>
  <si>
    <t>Floor Coverings</t>
  </si>
  <si>
    <t>Roofing</t>
  </si>
  <si>
    <t>Painting</t>
  </si>
  <si>
    <t>Flooring</t>
  </si>
  <si>
    <t>m2</t>
  </si>
  <si>
    <t>WE LOVE ROOFING LTD</t>
  </si>
  <si>
    <t>ROOF LTD</t>
  </si>
  <si>
    <t>THE ROOF MAN LTD</t>
  </si>
  <si>
    <t>Allowed 5no downpipes</t>
  </si>
  <si>
    <t>confirm</t>
  </si>
  <si>
    <t>Roof purlins</t>
  </si>
  <si>
    <t>excluded</t>
  </si>
  <si>
    <t>Roof edge protection</t>
  </si>
  <si>
    <t>Zincalume roofing</t>
  </si>
  <si>
    <t>alternative</t>
  </si>
  <si>
    <t>as specified</t>
  </si>
  <si>
    <t>included</t>
  </si>
  <si>
    <t>No retentions</t>
  </si>
  <si>
    <t>Cranage</t>
  </si>
  <si>
    <t xml:space="preserve">Flashings </t>
  </si>
  <si>
    <t>provisional sum</t>
  </si>
  <si>
    <t>public liability insurance</t>
  </si>
  <si>
    <t>not as per contract conditions</t>
  </si>
  <si>
    <t>check</t>
  </si>
  <si>
    <t>check how many</t>
  </si>
  <si>
    <t>check if allowed</t>
  </si>
  <si>
    <t>NOTES:</t>
  </si>
  <si>
    <t>5no only</t>
  </si>
  <si>
    <t>made an allowance for purlins. If purlins are included in the Structural Steel trade, this allowance can be removed</t>
  </si>
  <si>
    <t>Based on the analysis above, I would select Offer A and I will carry their tag of 5no downpipes in my tender estimate. I first need to confirm that the purlins are covered (often in Structural Steel) and that the other two subcontractors have excluded it. If they have included this, I need to deduct the allowance from their price OR get Offer A to allow for it.</t>
  </si>
  <si>
    <t xml:space="preserve">Even though Offer B is the lowest, they have priced the works based on an alternative product specification. This will not comply with the tender conditions </t>
  </si>
  <si>
    <t>If you have time before your tender closes, you can call the subcontractors and clarify any uncertain areas. However, if they acknowledged that they have received all the tender information and did not specifically exclude anything, it is reasonable to assume they have allowed for it</t>
  </si>
  <si>
    <t>THE FLOOR FAMILY LTD</t>
  </si>
  <si>
    <t>FLOOR LAYER LTD</t>
  </si>
  <si>
    <t>FLOORS LTD</t>
  </si>
  <si>
    <t>CS PAINTERS LTD</t>
  </si>
  <si>
    <t>SWEET PAINTING LTD</t>
  </si>
  <si>
    <t>Making good floor substrate</t>
  </si>
  <si>
    <t>Scope clarification</t>
  </si>
  <si>
    <t>check and confirm</t>
  </si>
  <si>
    <t>Underlay</t>
  </si>
  <si>
    <t>Forming falls</t>
  </si>
  <si>
    <t>excluded?</t>
  </si>
  <si>
    <t>Floor finish to appliance bay</t>
  </si>
  <si>
    <t>Based on analysis above, I would select Offer B and carry the exclusions</t>
  </si>
  <si>
    <t>Access</t>
  </si>
  <si>
    <t>3m high only</t>
  </si>
  <si>
    <t>Stopping</t>
  </si>
  <si>
    <t>Internal Painting</t>
  </si>
  <si>
    <t>External Painting</t>
  </si>
  <si>
    <t>incl</t>
  </si>
  <si>
    <t>Access over 3m</t>
  </si>
  <si>
    <t>allowance based on 2 months @ $360/wk</t>
  </si>
  <si>
    <t>Retentions</t>
  </si>
  <si>
    <t>note contract conditions</t>
  </si>
  <si>
    <t>External Scaffold</t>
  </si>
  <si>
    <t>excl</t>
  </si>
  <si>
    <t>n/a</t>
  </si>
  <si>
    <t>made an allowance for external painting</t>
  </si>
  <si>
    <t>Based on subcontractor analysis above, I will use Offer B in my tender estimate, but I need to make sure that stopping is in the Plasterboard trade and I need to make sure my company is happy with the lower retentions amount</t>
  </si>
  <si>
    <t>No allowance for making good of the floor substrate or forming of falls (no details provided)</t>
  </si>
  <si>
    <t>Hire and dismantling</t>
  </si>
  <si>
    <t>Senior QS</t>
  </si>
  <si>
    <t>Temporary fencing - rental per m</t>
  </si>
  <si>
    <t>Erection and dismatling</t>
  </si>
  <si>
    <t>Gate</t>
  </si>
  <si>
    <t>Bond</t>
  </si>
  <si>
    <t>based on the assumption that the contract value is $1.5m</t>
  </si>
  <si>
    <t>Head Office overheads</t>
  </si>
  <si>
    <t>by client</t>
  </si>
  <si>
    <t>say these are incl in overheads allowance</t>
  </si>
  <si>
    <t>say 1 bin per fortnight</t>
  </si>
  <si>
    <t>ESTIMATION 2019</t>
  </si>
  <si>
    <t>Notes and clarifications:</t>
  </si>
  <si>
    <t>Total Tender</t>
  </si>
  <si>
    <t>We have allowed for 5 No downpipes only</t>
  </si>
  <si>
    <t>$ Amount</t>
  </si>
  <si>
    <t>Total Amount</t>
  </si>
  <si>
    <t>to be incl in subs prices</t>
  </si>
  <si>
    <t>Free of charge</t>
  </si>
  <si>
    <t>Duration :</t>
  </si>
  <si>
    <t>Company Name:</t>
  </si>
  <si>
    <t>Bid Price:</t>
  </si>
  <si>
    <t>Mobile phones - rental</t>
  </si>
  <si>
    <t>CONS 5032</t>
  </si>
  <si>
    <t>-</t>
  </si>
  <si>
    <t>Site Manager (100%)</t>
  </si>
  <si>
    <t>Quantity Surveyor (100%)</t>
  </si>
  <si>
    <t>Project Manager</t>
  </si>
  <si>
    <t>30 months in total</t>
  </si>
  <si>
    <t>say 30m (scaled)</t>
  </si>
  <si>
    <t>Scaffolding - Main Contractor</t>
  </si>
  <si>
    <t>Misc Scaffolding / mobile access</t>
  </si>
  <si>
    <t>Current market conditions</t>
  </si>
  <si>
    <t>Contract Works</t>
  </si>
  <si>
    <t>Public Liablilty</t>
  </si>
  <si>
    <t>By the Principal</t>
  </si>
  <si>
    <t>say these are incl in HO overheads allowance</t>
  </si>
  <si>
    <t>TOTAL CARRIED TO SUMMARY</t>
  </si>
  <si>
    <t>Mnths</t>
  </si>
  <si>
    <t>Exclusions: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</si>
</sst>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0.0%"/>
    <numFmt numFmtId="166" formatCode="_-* #,##0_-;\-* #,##0_-;_-*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b/>
      <sz val="10"/>
      <name val="Arial"/>
      <family val="2"/>
    </font>
    <font>
      <sz val="10"/>
      <name val="Arial"/>
      <family val="2"/>
    </font>
    <font>
      <b/>
      <sz val="12"/>
      <name val="Arial"/>
      <family val="2"/>
    </font>
    <font>
      <b/>
      <u/>
      <sz val="10"/>
      <name val="Arial"/>
      <family val="2"/>
    </font>
    <font>
      <b/>
      <u/>
      <sz val="11"/>
      <color theme="1"/>
      <name val="Calibri"/>
      <family val="2"/>
      <scheme val="minor"/>
    </font>
    <font>
      <i/>
      <sz val="11"/>
      <color theme="1"/>
      <name val="Calibri"/>
      <family val="2"/>
      <scheme val="minor"/>
    </font>
    <font>
      <u val="singleAccounting"/>
      <sz val="10"/>
      <name val="Arial"/>
      <family val="2"/>
    </font>
    <font>
      <u/>
      <sz val="11"/>
      <color theme="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indexed="42"/>
        <bgColor indexed="64"/>
      </patternFill>
    </fill>
    <fill>
      <patternFill patternType="solid">
        <fgColor rgb="FFFF0000"/>
        <bgColor indexed="64"/>
      </patternFill>
    </fill>
    <fill>
      <patternFill patternType="solid">
        <fgColor rgb="FF92D05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auto="1"/>
      </left>
      <right style="medium">
        <color auto="1"/>
      </right>
      <top style="medium">
        <color auto="1"/>
      </top>
      <bottom style="medium">
        <color auto="1"/>
      </bottom>
      <diagonal/>
    </border>
    <border>
      <left/>
      <right/>
      <top style="thin">
        <color auto="1"/>
      </top>
      <bottom style="medium">
        <color auto="1"/>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17">
    <xf numFmtId="0" fontId="0" fillId="0" borderId="0" xfId="0"/>
    <xf numFmtId="0" fontId="2" fillId="0" borderId="0" xfId="0" applyFont="1"/>
    <xf numFmtId="43" fontId="0" fillId="0" borderId="0" xfId="1" applyFont="1"/>
    <xf numFmtId="43" fontId="0" fillId="0" borderId="0" xfId="0" applyNumberFormat="1"/>
    <xf numFmtId="0" fontId="0" fillId="0" borderId="0" xfId="0" applyAlignment="1">
      <alignment horizontal="right" indent="1"/>
    </xf>
    <xf numFmtId="10" fontId="0" fillId="0" borderId="0" xfId="0" applyNumberFormat="1"/>
    <xf numFmtId="0" fontId="0" fillId="0" borderId="3" xfId="0" applyBorder="1"/>
    <xf numFmtId="0" fontId="3" fillId="0" borderId="0" xfId="0" applyFont="1" applyAlignment="1">
      <alignment vertical="center"/>
    </xf>
    <xf numFmtId="0" fontId="4" fillId="0" borderId="0" xfId="0" applyFont="1" applyAlignment="1">
      <alignment vertical="center"/>
    </xf>
    <xf numFmtId="0" fontId="5" fillId="0" borderId="0" xfId="0" applyFont="1"/>
    <xf numFmtId="0" fontId="6" fillId="0" borderId="0" xfId="0" applyFont="1"/>
    <xf numFmtId="0" fontId="5" fillId="2" borderId="1" xfId="0" applyFont="1" applyFill="1" applyBorder="1"/>
    <xf numFmtId="0" fontId="5" fillId="2" borderId="1" xfId="0" applyFont="1" applyFill="1" applyBorder="1" applyAlignment="1">
      <alignment horizontal="center"/>
    </xf>
    <xf numFmtId="43" fontId="5" fillId="2" borderId="1" xfId="1" applyFont="1" applyFill="1" applyBorder="1" applyAlignment="1">
      <alignment horizontal="center"/>
    </xf>
    <xf numFmtId="0" fontId="5" fillId="0" borderId="4" xfId="0" applyFont="1" applyBorder="1"/>
    <xf numFmtId="0" fontId="5" fillId="0" borderId="4" xfId="0" applyFont="1" applyBorder="1" applyAlignment="1">
      <alignment horizontal="center"/>
    </xf>
    <xf numFmtId="43" fontId="5" fillId="0" borderId="4" xfId="1" applyFont="1" applyBorder="1" applyAlignment="1">
      <alignment horizontal="center"/>
    </xf>
    <xf numFmtId="0" fontId="0" fillId="0" borderId="4" xfId="0" applyBorder="1"/>
    <xf numFmtId="43" fontId="0" fillId="0" borderId="4" xfId="1" applyFont="1" applyBorder="1"/>
    <xf numFmtId="0" fontId="6" fillId="0" borderId="4" xfId="0" applyFont="1" applyBorder="1"/>
    <xf numFmtId="43" fontId="5" fillId="2" borderId="1" xfId="1" applyFont="1" applyFill="1" applyBorder="1"/>
    <xf numFmtId="0" fontId="6" fillId="0" borderId="0" xfId="0" applyFont="1" applyAlignment="1" applyProtection="1">
      <alignment horizontal="center"/>
      <protection locked="0"/>
    </xf>
    <xf numFmtId="44" fontId="6" fillId="0" borderId="0" xfId="2" applyFont="1" applyAlignment="1" applyProtection="1">
      <alignment horizontal="center"/>
      <protection locked="0"/>
    </xf>
    <xf numFmtId="0" fontId="7" fillId="0" borderId="0" xfId="0" applyFont="1" applyAlignment="1" applyProtection="1">
      <alignment horizontal="center"/>
      <protection locked="0"/>
    </xf>
    <xf numFmtId="0" fontId="6" fillId="3" borderId="0" xfId="0" applyFont="1" applyFill="1" applyAlignment="1" applyProtection="1">
      <alignment horizontal="center"/>
      <protection locked="0"/>
    </xf>
    <xf numFmtId="0" fontId="6" fillId="3" borderId="1" xfId="0" applyFont="1" applyFill="1" applyBorder="1" applyAlignment="1" applyProtection="1">
      <alignment horizontal="center"/>
      <protection locked="0"/>
    </xf>
    <xf numFmtId="44" fontId="6" fillId="3" borderId="1" xfId="2" applyFont="1" applyFill="1" applyBorder="1" applyAlignment="1" applyProtection="1">
      <alignment horizontal="center"/>
      <protection locked="0"/>
    </xf>
    <xf numFmtId="0" fontId="6" fillId="3" borderId="5" xfId="0" applyFont="1" applyFill="1" applyBorder="1" applyAlignment="1" applyProtection="1">
      <alignment horizontal="center"/>
      <protection locked="0"/>
    </xf>
    <xf numFmtId="0" fontId="6" fillId="3" borderId="6" xfId="0" applyFont="1" applyFill="1" applyBorder="1" applyAlignment="1" applyProtection="1">
      <alignment horizontal="center"/>
      <protection locked="0"/>
    </xf>
    <xf numFmtId="43" fontId="0" fillId="0" borderId="0" xfId="1" applyFont="1" applyAlignment="1">
      <alignment horizontal="right"/>
    </xf>
    <xf numFmtId="43" fontId="0" fillId="0" borderId="3" xfId="1" applyFont="1" applyBorder="1"/>
    <xf numFmtId="43" fontId="3" fillId="0" borderId="0" xfId="1" applyFont="1" applyAlignment="1">
      <alignment vertical="center"/>
    </xf>
    <xf numFmtId="43" fontId="2" fillId="0" borderId="0" xfId="1" applyFont="1"/>
    <xf numFmtId="15" fontId="0" fillId="0" borderId="0" xfId="0" applyNumberFormat="1"/>
    <xf numFmtId="44" fontId="6" fillId="0" borderId="4" xfId="2" applyFont="1" applyBorder="1" applyAlignment="1" applyProtection="1">
      <alignment horizontal="center"/>
      <protection locked="0"/>
    </xf>
    <xf numFmtId="44" fontId="6" fillId="5" borderId="4" xfId="2" applyFont="1" applyFill="1" applyBorder="1" applyAlignment="1" applyProtection="1">
      <alignment horizontal="center"/>
      <protection locked="0"/>
    </xf>
    <xf numFmtId="44" fontId="6" fillId="0" borderId="7" xfId="2" applyFont="1" applyBorder="1" applyAlignment="1" applyProtection="1">
      <alignment horizontal="center"/>
      <protection locked="0"/>
    </xf>
    <xf numFmtId="44" fontId="6" fillId="0" borderId="8" xfId="2" applyFont="1" applyBorder="1" applyAlignment="1" applyProtection="1">
      <alignment horizontal="center"/>
      <protection locked="0"/>
    </xf>
    <xf numFmtId="44" fontId="6" fillId="4" borderId="1" xfId="2" applyFont="1" applyFill="1" applyBorder="1" applyAlignment="1" applyProtection="1">
      <alignment horizontal="center"/>
      <protection locked="0"/>
    </xf>
    <xf numFmtId="44" fontId="6" fillId="0" borderId="6" xfId="2" applyFont="1" applyBorder="1" applyAlignment="1" applyProtection="1">
      <alignment horizontal="center"/>
      <protection locked="0"/>
    </xf>
    <xf numFmtId="44" fontId="6" fillId="0" borderId="2" xfId="2" applyFont="1" applyBorder="1" applyAlignment="1" applyProtection="1">
      <alignment horizontal="center"/>
      <protection locked="0"/>
    </xf>
    <xf numFmtId="44" fontId="6" fillId="0" borderId="9" xfId="2" applyFont="1" applyBorder="1" applyAlignment="1" applyProtection="1">
      <alignment horizontal="center"/>
      <protection locked="0"/>
    </xf>
    <xf numFmtId="44" fontId="6" fillId="5" borderId="6" xfId="2" applyFont="1" applyFill="1" applyBorder="1" applyAlignment="1" applyProtection="1">
      <alignment horizontal="center"/>
      <protection locked="0"/>
    </xf>
    <xf numFmtId="0" fontId="6" fillId="0" borderId="0" xfId="0" applyFont="1" applyAlignment="1" applyProtection="1">
      <alignment horizontal="center" vertical="top"/>
      <protection locked="0"/>
    </xf>
    <xf numFmtId="44" fontId="6" fillId="0" borderId="0" xfId="2" applyFont="1" applyAlignment="1" applyProtection="1">
      <alignment horizontal="center" vertical="top"/>
      <protection locked="0"/>
    </xf>
    <xf numFmtId="0" fontId="5" fillId="0" borderId="0" xfId="0" applyFont="1" applyAlignment="1" applyProtection="1">
      <alignment horizontal="left" vertical="top"/>
      <protection locked="0"/>
    </xf>
    <xf numFmtId="0" fontId="6" fillId="3" borderId="1" xfId="0" applyFont="1" applyFill="1" applyBorder="1" applyAlignment="1" applyProtection="1">
      <alignment horizontal="center" vertical="top"/>
      <protection locked="0"/>
    </xf>
    <xf numFmtId="15" fontId="5" fillId="0" borderId="0" xfId="0" applyNumberFormat="1" applyFont="1" applyAlignment="1" applyProtection="1">
      <alignment horizontal="left" vertical="top"/>
      <protection locked="0"/>
    </xf>
    <xf numFmtId="0" fontId="7" fillId="0" borderId="0" xfId="0" applyFont="1" applyAlignment="1" applyProtection="1">
      <alignment vertical="top"/>
      <protection locked="0"/>
    </xf>
    <xf numFmtId="0" fontId="6" fillId="0" borderId="0" xfId="0" applyFont="1" applyAlignment="1" applyProtection="1">
      <alignment vertical="top"/>
      <protection locked="0"/>
    </xf>
    <xf numFmtId="44" fontId="6" fillId="0" borderId="0" xfId="2" applyFont="1" applyAlignment="1" applyProtection="1">
      <alignment vertical="top"/>
      <protection locked="0"/>
    </xf>
    <xf numFmtId="0" fontId="7" fillId="0" borderId="0" xfId="0" applyFont="1" applyAlignment="1" applyProtection="1">
      <alignment horizontal="center" vertical="top"/>
      <protection locked="0"/>
    </xf>
    <xf numFmtId="0" fontId="6" fillId="3" borderId="0" xfId="0" applyFont="1" applyFill="1" applyAlignment="1" applyProtection="1">
      <alignment horizontal="center" vertical="top"/>
      <protection locked="0"/>
    </xf>
    <xf numFmtId="44" fontId="6" fillId="3" borderId="1" xfId="2" applyFont="1" applyFill="1" applyBorder="1" applyAlignment="1" applyProtection="1">
      <alignment vertical="top"/>
      <protection locked="0"/>
    </xf>
    <xf numFmtId="44" fontId="6" fillId="3" borderId="1" xfId="2" applyFont="1" applyFill="1" applyBorder="1" applyAlignment="1" applyProtection="1">
      <alignment horizontal="center" vertical="top"/>
      <protection locked="0"/>
    </xf>
    <xf numFmtId="0" fontId="6" fillId="3" borderId="5" xfId="0" applyFont="1" applyFill="1" applyBorder="1" applyAlignment="1" applyProtection="1">
      <alignment horizontal="center" vertical="top"/>
      <protection locked="0"/>
    </xf>
    <xf numFmtId="0" fontId="6" fillId="3" borderId="6" xfId="0" applyFont="1" applyFill="1" applyBorder="1" applyAlignment="1" applyProtection="1">
      <alignment horizontal="center" vertical="top"/>
      <protection locked="0"/>
    </xf>
    <xf numFmtId="0" fontId="6" fillId="3" borderId="0" xfId="0" applyFont="1" applyFill="1" applyAlignment="1" applyProtection="1">
      <alignment vertical="top"/>
      <protection locked="0"/>
    </xf>
    <xf numFmtId="44" fontId="6" fillId="0" borderId="7" xfId="2" applyFont="1" applyBorder="1" applyAlignment="1" applyProtection="1">
      <alignment horizontal="center" vertical="top"/>
      <protection locked="0"/>
    </xf>
    <xf numFmtId="44" fontId="6" fillId="4" borderId="1" xfId="2" applyFont="1" applyFill="1" applyBorder="1" applyAlignment="1" applyProtection="1">
      <alignment horizontal="center" vertical="top"/>
      <protection locked="0"/>
    </xf>
    <xf numFmtId="44" fontId="6" fillId="0" borderId="4" xfId="2" applyFont="1" applyBorder="1" applyAlignment="1" applyProtection="1">
      <alignment horizontal="center" vertical="top"/>
      <protection locked="0"/>
    </xf>
    <xf numFmtId="44" fontId="6" fillId="0" borderId="6" xfId="2" applyFont="1" applyBorder="1" applyAlignment="1" applyProtection="1">
      <alignment horizontal="center" vertical="top"/>
      <protection locked="0"/>
    </xf>
    <xf numFmtId="0" fontId="6" fillId="3" borderId="0" xfId="0" applyFont="1" applyFill="1" applyAlignment="1" applyProtection="1">
      <alignment horizontal="left" vertical="top"/>
      <protection locked="0"/>
    </xf>
    <xf numFmtId="44" fontId="6" fillId="5" borderId="4" xfId="2" applyFont="1" applyFill="1" applyBorder="1" applyAlignment="1" applyProtection="1">
      <alignment horizontal="center" vertical="top"/>
      <protection locked="0"/>
    </xf>
    <xf numFmtId="44" fontId="6" fillId="5" borderId="6" xfId="2" applyFont="1" applyFill="1" applyBorder="1" applyAlignment="1" applyProtection="1">
      <alignment horizontal="center" vertical="top"/>
      <protection locked="0"/>
    </xf>
    <xf numFmtId="44" fontId="6" fillId="0" borderId="2" xfId="2" applyFont="1" applyBorder="1" applyAlignment="1" applyProtection="1">
      <alignment horizontal="center" vertical="top"/>
      <protection locked="0"/>
    </xf>
    <xf numFmtId="44" fontId="6" fillId="0" borderId="9" xfId="2" applyFont="1" applyBorder="1" applyAlignment="1" applyProtection="1">
      <alignment horizontal="center" vertical="top"/>
      <protection locked="0"/>
    </xf>
    <xf numFmtId="0" fontId="6" fillId="3" borderId="1" xfId="0" applyFont="1" applyFill="1" applyBorder="1" applyAlignment="1" applyProtection="1">
      <alignment vertical="top"/>
      <protection locked="0"/>
    </xf>
    <xf numFmtId="44" fontId="6" fillId="3" borderId="1" xfId="0" applyNumberFormat="1" applyFont="1" applyFill="1" applyBorder="1" applyAlignment="1" applyProtection="1">
      <alignment vertical="top"/>
      <protection locked="0"/>
    </xf>
    <xf numFmtId="44" fontId="6" fillId="2" borderId="1" xfId="0" applyNumberFormat="1" applyFont="1" applyFill="1" applyBorder="1" applyAlignment="1" applyProtection="1">
      <alignment vertical="top"/>
      <protection locked="0"/>
    </xf>
    <xf numFmtId="44" fontId="6" fillId="3" borderId="5" xfId="0" applyNumberFormat="1" applyFont="1" applyFill="1" applyBorder="1" applyAlignment="1" applyProtection="1">
      <alignment vertical="top"/>
      <protection locked="0"/>
    </xf>
    <xf numFmtId="0" fontId="6" fillId="3" borderId="10" xfId="0" applyFont="1" applyFill="1" applyBorder="1" applyAlignment="1" applyProtection="1">
      <alignment vertical="top"/>
      <protection locked="0"/>
    </xf>
    <xf numFmtId="44" fontId="6" fillId="3" borderId="0" xfId="2" applyFont="1" applyFill="1" applyAlignment="1" applyProtection="1">
      <alignment vertical="top"/>
      <protection locked="0"/>
    </xf>
    <xf numFmtId="44" fontId="6" fillId="0" borderId="11" xfId="2" applyFont="1" applyBorder="1" applyAlignment="1" applyProtection="1">
      <alignment vertical="top"/>
      <protection locked="0"/>
    </xf>
    <xf numFmtId="0" fontId="8" fillId="0" borderId="0" xfId="0" applyFont="1" applyAlignment="1" applyProtection="1">
      <alignment vertical="top"/>
      <protection locked="0"/>
    </xf>
    <xf numFmtId="44" fontId="6" fillId="6" borderId="4" xfId="2" applyFont="1" applyFill="1" applyBorder="1" applyAlignment="1" applyProtection="1">
      <alignment horizontal="center" vertical="top"/>
      <protection locked="0"/>
    </xf>
    <xf numFmtId="0" fontId="5" fillId="0" borderId="0" xfId="0" applyFont="1" applyAlignment="1" applyProtection="1">
      <alignment horizontal="center"/>
      <protection locked="0"/>
    </xf>
    <xf numFmtId="15" fontId="5" fillId="0" borderId="0" xfId="0" applyNumberFormat="1" applyFont="1" applyAlignment="1" applyProtection="1">
      <alignment horizontal="center"/>
      <protection locked="0"/>
    </xf>
    <xf numFmtId="44" fontId="6" fillId="3" borderId="1" xfId="0" applyNumberFormat="1" applyFont="1" applyFill="1" applyBorder="1" applyAlignment="1" applyProtection="1">
      <alignment horizontal="center"/>
      <protection locked="0"/>
    </xf>
    <xf numFmtId="44" fontId="6" fillId="3" borderId="5" xfId="0" applyNumberFormat="1" applyFont="1" applyFill="1" applyBorder="1" applyAlignment="1" applyProtection="1">
      <alignment horizontal="center"/>
      <protection locked="0"/>
    </xf>
    <xf numFmtId="0" fontId="6" fillId="3" borderId="10" xfId="0" applyFont="1" applyFill="1" applyBorder="1" applyAlignment="1" applyProtection="1">
      <alignment horizontal="center"/>
      <protection locked="0"/>
    </xf>
    <xf numFmtId="44" fontId="6" fillId="3" borderId="0" xfId="2" applyFont="1" applyFill="1" applyAlignment="1" applyProtection="1">
      <alignment horizontal="center"/>
      <protection locked="0"/>
    </xf>
    <xf numFmtId="44" fontId="6" fillId="0" borderId="11" xfId="2" applyFont="1" applyBorder="1" applyAlignment="1" applyProtection="1">
      <alignment horizontal="center"/>
      <protection locked="0"/>
    </xf>
    <xf numFmtId="0" fontId="6" fillId="0" borderId="0" xfId="0" applyFont="1" applyAlignment="1" applyProtection="1">
      <alignment horizontal="left"/>
      <protection locked="0"/>
    </xf>
    <xf numFmtId="44" fontId="6" fillId="2" borderId="1" xfId="0" applyNumberFormat="1" applyFont="1" applyFill="1" applyBorder="1" applyAlignment="1" applyProtection="1">
      <alignment horizontal="center"/>
      <protection locked="0"/>
    </xf>
    <xf numFmtId="44" fontId="6" fillId="6" borderId="4" xfId="2" applyFont="1" applyFill="1" applyBorder="1" applyAlignment="1" applyProtection="1">
      <alignment horizontal="center"/>
      <protection locked="0"/>
    </xf>
    <xf numFmtId="4" fontId="0" fillId="0" borderId="0" xfId="1" applyNumberFormat="1" applyFont="1" applyAlignment="1">
      <alignment horizontal="left"/>
    </xf>
    <xf numFmtId="4" fontId="0" fillId="0" borderId="0" xfId="0" applyNumberFormat="1" applyAlignment="1">
      <alignment horizontal="left"/>
    </xf>
    <xf numFmtId="43" fontId="5" fillId="0" borderId="0" xfId="1" applyFont="1" applyAlignment="1">
      <alignment horizontal="center"/>
    </xf>
    <xf numFmtId="43" fontId="6" fillId="0" borderId="0" xfId="1" applyFont="1" applyAlignment="1">
      <alignment horizontal="center"/>
    </xf>
    <xf numFmtId="43" fontId="0" fillId="0" borderId="4" xfId="1" applyFont="1" applyBorder="1" applyAlignment="1">
      <alignment horizontal="center"/>
    </xf>
    <xf numFmtId="43" fontId="0" fillId="0" borderId="0" xfId="1" applyFont="1" applyAlignment="1">
      <alignment horizontal="center"/>
    </xf>
    <xf numFmtId="0" fontId="6" fillId="0" borderId="0" xfId="0" applyFont="1" applyAlignment="1" applyProtection="1">
      <alignment vertical="top" wrapText="1"/>
      <protection locked="0"/>
    </xf>
    <xf numFmtId="0" fontId="0" fillId="0" borderId="0" xfId="0" applyAlignment="1">
      <alignment vertical="top" wrapText="1"/>
    </xf>
    <xf numFmtId="164" fontId="0" fillId="0" borderId="0" xfId="1" applyNumberFormat="1" applyFont="1"/>
    <xf numFmtId="43" fontId="2" fillId="0" borderId="12" xfId="1" applyFont="1" applyBorder="1"/>
    <xf numFmtId="4" fontId="0" fillId="0" borderId="0" xfId="1" applyNumberFormat="1" applyFont="1" applyAlignment="1">
      <alignment horizontal="left"/>
    </xf>
    <xf numFmtId="4" fontId="0" fillId="0" borderId="0" xfId="1" applyNumberFormat="1" applyFont="1" applyAlignment="1">
      <alignment horizontal="left" wrapText="1"/>
    </xf>
    <xf numFmtId="0" fontId="0" fillId="0" borderId="0" xfId="0" applyAlignment="1">
      <alignment horizontal="right" vertical="top" indent="1"/>
    </xf>
    <xf numFmtId="0" fontId="2" fillId="0" borderId="0" xfId="0" applyFont="1" applyAlignment="1">
      <alignment horizontal="right"/>
    </xf>
    <xf numFmtId="0" fontId="9" fillId="0" borderId="0" xfId="0" applyFont="1"/>
    <xf numFmtId="43" fontId="2" fillId="0" borderId="0" xfId="1" quotePrefix="1" applyFont="1" applyAlignment="1">
      <alignment horizontal="center"/>
    </xf>
    <xf numFmtId="166" fontId="0" fillId="0" borderId="4" xfId="1" applyNumberFormat="1" applyFont="1" applyBorder="1"/>
    <xf numFmtId="0" fontId="8" fillId="0" borderId="0" xfId="0" applyFont="1"/>
    <xf numFmtId="0" fontId="6" fillId="3" borderId="0" xfId="0" applyFont="1" applyFill="1" applyAlignment="1" applyProtection="1">
      <alignment horizontal="right" vertical="top"/>
      <protection locked="0"/>
    </xf>
    <xf numFmtId="43" fontId="0" fillId="0" borderId="4" xfId="1" quotePrefix="1" applyFont="1" applyBorder="1" applyAlignment="1">
      <alignment horizontal="center"/>
    </xf>
    <xf numFmtId="9" fontId="6" fillId="0" borderId="4" xfId="3" applyFont="1" applyBorder="1"/>
    <xf numFmtId="164" fontId="0" fillId="0" borderId="4" xfId="3" applyNumberFormat="1" applyFont="1" applyBorder="1"/>
    <xf numFmtId="164" fontId="6" fillId="0" borderId="4" xfId="3" applyNumberFormat="1" applyFont="1" applyBorder="1"/>
    <xf numFmtId="0" fontId="10" fillId="0" borderId="4" xfId="0" applyFont="1" applyBorder="1"/>
    <xf numFmtId="44" fontId="5" fillId="2" borderId="1" xfId="2" applyFont="1" applyFill="1" applyBorder="1" applyAlignment="1">
      <alignment horizontal="center"/>
    </xf>
    <xf numFmtId="44" fontId="2" fillId="0" borderId="0" xfId="2" applyFont="1"/>
    <xf numFmtId="0" fontId="7" fillId="0" borderId="0" xfId="0" applyFont="1" applyAlignment="1" applyProtection="1">
      <protection locked="0"/>
    </xf>
    <xf numFmtId="0" fontId="7" fillId="0" borderId="0" xfId="0" applyFont="1" applyAlignment="1" applyProtection="1">
      <alignment horizontal="left"/>
      <protection locked="0"/>
    </xf>
    <xf numFmtId="44" fontId="11" fillId="0" borderId="7" xfId="2" applyFont="1" applyBorder="1" applyAlignment="1" applyProtection="1">
      <alignment horizontal="center" vertical="top"/>
      <protection locked="0"/>
    </xf>
    <xf numFmtId="44" fontId="11" fillId="0" borderId="8" xfId="2" applyFont="1" applyBorder="1" applyAlignment="1" applyProtection="1">
      <alignment horizontal="center" vertical="top"/>
      <protection locked="0"/>
    </xf>
    <xf numFmtId="0" fontId="12" fillId="0" borderId="0" xfId="0" applyFont="1"/>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4"/>
  <sheetViews>
    <sheetView workbookViewId="0">
      <selection activeCell="F20" sqref="F20"/>
    </sheetView>
  </sheetViews>
  <sheetFormatPr defaultRowHeight="14.4" x14ac:dyDescent="0.3"/>
  <cols>
    <col min="1" max="1" width="15.44140625" customWidth="1"/>
    <col min="2" max="2" width="12.109375" customWidth="1"/>
    <col min="3" max="3" width="8" customWidth="1"/>
    <col min="4" max="4" width="17.44140625" style="2" customWidth="1"/>
    <col min="6" max="6" width="23.44140625" customWidth="1"/>
  </cols>
  <sheetData>
    <row r="1" spans="1:6" x14ac:dyDescent="0.3">
      <c r="A1" t="s">
        <v>140</v>
      </c>
    </row>
    <row r="2" spans="1:6" x14ac:dyDescent="0.3">
      <c r="A2" s="100" t="s">
        <v>55</v>
      </c>
      <c r="D2" s="32" t="s">
        <v>128</v>
      </c>
    </row>
    <row r="3" spans="1:6" x14ac:dyDescent="0.3">
      <c r="A3" s="33">
        <v>43560</v>
      </c>
    </row>
    <row r="5" spans="1:6" x14ac:dyDescent="0.3">
      <c r="A5" s="100" t="s">
        <v>3</v>
      </c>
      <c r="D5" s="101" t="s">
        <v>132</v>
      </c>
    </row>
    <row r="7" spans="1:6" x14ac:dyDescent="0.3">
      <c r="A7" t="s">
        <v>2</v>
      </c>
      <c r="D7" s="2">
        <f>'P&amp;G'!F54</f>
        <v>393885</v>
      </c>
    </row>
    <row r="8" spans="1:6" x14ac:dyDescent="0.3">
      <c r="A8" t="s">
        <v>56</v>
      </c>
      <c r="D8" s="2">
        <f>Flooring!E28</f>
        <v>42540</v>
      </c>
    </row>
    <row r="9" spans="1:6" x14ac:dyDescent="0.3">
      <c r="A9" t="s">
        <v>57</v>
      </c>
      <c r="D9" s="2">
        <f>Roofing!D28</f>
        <v>76580</v>
      </c>
    </row>
    <row r="10" spans="1:6" x14ac:dyDescent="0.3">
      <c r="A10" t="s">
        <v>58</v>
      </c>
      <c r="D10" s="2">
        <f>Painting!E29</f>
        <v>29380</v>
      </c>
      <c r="F10" s="3"/>
    </row>
    <row r="11" spans="1:6" x14ac:dyDescent="0.3">
      <c r="D11" s="29"/>
    </row>
    <row r="13" spans="1:6" x14ac:dyDescent="0.3">
      <c r="A13" s="6"/>
      <c r="B13" s="6"/>
      <c r="C13" s="6"/>
      <c r="D13" s="30"/>
    </row>
    <row r="14" spans="1:6" s="8" customFormat="1" ht="29.25" customHeight="1" x14ac:dyDescent="0.3">
      <c r="A14" s="7" t="s">
        <v>4</v>
      </c>
      <c r="D14" s="31">
        <f>SUM(D5:D13)</f>
        <v>542385</v>
      </c>
    </row>
    <row r="15" spans="1:6" x14ac:dyDescent="0.3">
      <c r="C15" s="5"/>
    </row>
    <row r="16" spans="1:6" x14ac:dyDescent="0.3">
      <c r="C16" s="5"/>
    </row>
    <row r="17" spans="1:6" x14ac:dyDescent="0.3">
      <c r="B17" t="s">
        <v>1</v>
      </c>
      <c r="C17" s="94">
        <v>4.4999999999999998E-2</v>
      </c>
      <c r="D17" s="2">
        <f>D14*C17</f>
        <v>24407.325000000001</v>
      </c>
      <c r="F17" s="3" t="s">
        <v>149</v>
      </c>
    </row>
    <row r="18" spans="1:6" x14ac:dyDescent="0.3">
      <c r="C18" s="5"/>
    </row>
    <row r="19" spans="1:6" s="1" customFormat="1" x14ac:dyDescent="0.3">
      <c r="A19" s="99" t="s">
        <v>130</v>
      </c>
      <c r="D19" s="95">
        <f>SUM(D14:D18)</f>
        <v>566792.32499999995</v>
      </c>
    </row>
    <row r="20" spans="1:6" x14ac:dyDescent="0.3">
      <c r="D20" s="111">
        <f>+ROUNDUP(D19,0)</f>
        <v>566793</v>
      </c>
    </row>
    <row r="22" spans="1:6" x14ac:dyDescent="0.3">
      <c r="A22" s="4"/>
      <c r="B22" s="2"/>
    </row>
    <row r="23" spans="1:6" x14ac:dyDescent="0.3">
      <c r="A23" s="4"/>
      <c r="B23" s="2"/>
    </row>
    <row r="24" spans="1:6" x14ac:dyDescent="0.3">
      <c r="A24" s="4"/>
      <c r="B24" s="2"/>
    </row>
    <row r="25" spans="1:6" x14ac:dyDescent="0.3">
      <c r="A25" s="4"/>
      <c r="B25" s="2"/>
    </row>
    <row r="26" spans="1:6" x14ac:dyDescent="0.3">
      <c r="A26" s="4"/>
      <c r="B26" s="2"/>
    </row>
    <row r="27" spans="1:6" x14ac:dyDescent="0.3">
      <c r="A27" s="4"/>
      <c r="B27" s="2"/>
    </row>
    <row r="28" spans="1:6" x14ac:dyDescent="0.3">
      <c r="A28" s="1" t="s">
        <v>129</v>
      </c>
    </row>
    <row r="29" spans="1:6" x14ac:dyDescent="0.3">
      <c r="A29" s="98">
        <v>1</v>
      </c>
      <c r="B29" s="96" t="s">
        <v>131</v>
      </c>
      <c r="C29" s="96"/>
      <c r="D29" s="96"/>
      <c r="E29" s="96"/>
    </row>
    <row r="30" spans="1:6" ht="29.4" customHeight="1" x14ac:dyDescent="0.3">
      <c r="A30" s="98">
        <f t="shared" ref="A30" si="0">+A29+1</f>
        <v>2</v>
      </c>
      <c r="B30" s="97" t="s">
        <v>116</v>
      </c>
      <c r="C30" s="97"/>
      <c r="D30" s="97"/>
      <c r="E30" s="97"/>
    </row>
    <row r="31" spans="1:6" x14ac:dyDescent="0.3">
      <c r="A31" s="4"/>
      <c r="B31" s="86"/>
    </row>
    <row r="32" spans="1:6" x14ac:dyDescent="0.3">
      <c r="A32" s="4"/>
      <c r="B32" s="86"/>
    </row>
    <row r="33" spans="1:2" x14ac:dyDescent="0.3">
      <c r="A33" s="4"/>
      <c r="B33" s="87"/>
    </row>
    <row r="34" spans="1:2" x14ac:dyDescent="0.3">
      <c r="A34" s="4"/>
    </row>
  </sheetData>
  <mergeCells count="2">
    <mergeCell ref="B30:E30"/>
    <mergeCell ref="B29:E29"/>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6"/>
  <sheetViews>
    <sheetView tabSelected="1" zoomScaleNormal="100" workbookViewId="0">
      <selection activeCell="A60" sqref="A60"/>
    </sheetView>
  </sheetViews>
  <sheetFormatPr defaultRowHeight="14.4" x14ac:dyDescent="0.3"/>
  <cols>
    <col min="1" max="1" width="36" customWidth="1"/>
    <col min="2" max="2" width="9" customWidth="1"/>
    <col min="3" max="3" width="7.88671875" customWidth="1"/>
    <col min="4" max="4" width="7.6640625" bestFit="1" customWidth="1"/>
    <col min="5" max="5" width="11.21875" bestFit="1" customWidth="1"/>
    <col min="6" max="6" width="15" style="91" customWidth="1"/>
  </cols>
  <sheetData>
    <row r="1" spans="1:8" x14ac:dyDescent="0.3">
      <c r="A1" t="s">
        <v>140</v>
      </c>
    </row>
    <row r="2" spans="1:8" x14ac:dyDescent="0.3">
      <c r="A2" s="103" t="str">
        <f>+Summary!A2</f>
        <v>Fire Station Tender</v>
      </c>
      <c r="B2" s="9"/>
      <c r="C2" s="9" t="s">
        <v>136</v>
      </c>
      <c r="D2" s="9"/>
      <c r="E2" s="9">
        <f>52*9/12</f>
        <v>39</v>
      </c>
      <c r="F2" s="88" t="s">
        <v>5</v>
      </c>
      <c r="H2" s="10"/>
    </row>
    <row r="3" spans="1:8" x14ac:dyDescent="0.3">
      <c r="A3" s="33">
        <f>Summary!A3</f>
        <v>43560</v>
      </c>
      <c r="C3" s="9"/>
      <c r="D3" s="9"/>
      <c r="E3" s="9">
        <v>9</v>
      </c>
      <c r="F3" s="88" t="s">
        <v>6</v>
      </c>
    </row>
    <row r="4" spans="1:8" x14ac:dyDescent="0.3">
      <c r="F4" s="89"/>
    </row>
    <row r="5" spans="1:8" x14ac:dyDescent="0.3">
      <c r="A5" s="11" t="s">
        <v>0</v>
      </c>
      <c r="B5" s="12" t="s">
        <v>7</v>
      </c>
      <c r="C5" s="12" t="s">
        <v>8</v>
      </c>
      <c r="D5" s="12" t="s">
        <v>155</v>
      </c>
      <c r="E5" s="13" t="s">
        <v>9</v>
      </c>
      <c r="F5" s="13" t="s">
        <v>133</v>
      </c>
    </row>
    <row r="6" spans="1:8" x14ac:dyDescent="0.3">
      <c r="A6" s="14"/>
      <c r="B6" s="15"/>
      <c r="C6" s="15"/>
      <c r="D6" s="15"/>
      <c r="E6" s="16"/>
      <c r="F6" s="16"/>
    </row>
    <row r="7" spans="1:8" x14ac:dyDescent="0.3">
      <c r="A7" s="14" t="s">
        <v>10</v>
      </c>
      <c r="B7" s="17"/>
      <c r="C7" s="17"/>
      <c r="D7" s="17"/>
      <c r="E7" s="18"/>
      <c r="F7" s="90"/>
    </row>
    <row r="8" spans="1:8" x14ac:dyDescent="0.3">
      <c r="A8" s="19" t="s">
        <v>11</v>
      </c>
      <c r="B8" s="19">
        <v>2</v>
      </c>
      <c r="C8" s="17"/>
      <c r="D8" s="17">
        <f>E3</f>
        <v>9</v>
      </c>
      <c r="E8" s="105" t="s">
        <v>141</v>
      </c>
      <c r="F8" s="90" t="s">
        <v>113</v>
      </c>
      <c r="G8" t="s">
        <v>135</v>
      </c>
    </row>
    <row r="9" spans="1:8" x14ac:dyDescent="0.3">
      <c r="A9" s="17" t="s">
        <v>12</v>
      </c>
      <c r="B9" s="17">
        <f>2*2</f>
        <v>4</v>
      </c>
      <c r="C9" s="17"/>
      <c r="D9" s="17"/>
      <c r="E9" s="18">
        <v>400</v>
      </c>
      <c r="F9" s="90">
        <f>+B9*E9</f>
        <v>1600</v>
      </c>
    </row>
    <row r="10" spans="1:8" x14ac:dyDescent="0.3">
      <c r="A10" s="17" t="s">
        <v>13</v>
      </c>
      <c r="B10" s="17">
        <v>1</v>
      </c>
      <c r="C10" s="17"/>
      <c r="D10" s="17">
        <f>E3</f>
        <v>9</v>
      </c>
      <c r="E10" s="105" t="s">
        <v>141</v>
      </c>
      <c r="F10" s="90" t="s">
        <v>113</v>
      </c>
      <c r="G10" t="s">
        <v>135</v>
      </c>
    </row>
    <row r="11" spans="1:8" x14ac:dyDescent="0.3">
      <c r="A11" s="17" t="s">
        <v>14</v>
      </c>
      <c r="B11" s="17">
        <f>1*2</f>
        <v>2</v>
      </c>
      <c r="C11" s="17"/>
      <c r="D11" s="17"/>
      <c r="E11" s="18">
        <v>400</v>
      </c>
      <c r="F11" s="90">
        <f>+B11*E11</f>
        <v>800</v>
      </c>
    </row>
    <row r="12" spans="1:8" x14ac:dyDescent="0.3">
      <c r="A12" s="17"/>
      <c r="B12" s="17"/>
      <c r="C12" s="17"/>
      <c r="D12" s="17"/>
      <c r="E12" s="18"/>
      <c r="F12" s="90"/>
    </row>
    <row r="13" spans="1:8" x14ac:dyDescent="0.3">
      <c r="A13" s="14" t="s">
        <v>15</v>
      </c>
      <c r="B13" s="14"/>
      <c r="C13" s="17"/>
      <c r="D13" s="17"/>
      <c r="E13" s="18"/>
      <c r="F13" s="90"/>
    </row>
    <row r="14" spans="1:8" x14ac:dyDescent="0.3">
      <c r="A14" s="19" t="s">
        <v>139</v>
      </c>
      <c r="B14" s="17">
        <v>4</v>
      </c>
      <c r="C14" s="17"/>
      <c r="D14" s="17">
        <f>30/4</f>
        <v>7.5</v>
      </c>
      <c r="E14" s="18">
        <v>100</v>
      </c>
      <c r="F14" s="90">
        <f>+B14*D14*E14</f>
        <v>3000</v>
      </c>
      <c r="G14" t="s">
        <v>145</v>
      </c>
    </row>
    <row r="15" spans="1:8" x14ac:dyDescent="0.3">
      <c r="A15" s="17" t="s">
        <v>16</v>
      </c>
      <c r="B15" s="17">
        <v>1</v>
      </c>
      <c r="C15" s="17"/>
      <c r="D15" s="17">
        <f>E3</f>
        <v>9</v>
      </c>
      <c r="E15" s="105" t="s">
        <v>141</v>
      </c>
      <c r="F15" s="90" t="s">
        <v>106</v>
      </c>
    </row>
    <row r="16" spans="1:8" x14ac:dyDescent="0.3">
      <c r="A16" s="17"/>
      <c r="B16" s="17"/>
      <c r="C16" s="17"/>
      <c r="D16" s="17"/>
      <c r="E16" s="18"/>
      <c r="F16" s="90"/>
    </row>
    <row r="17" spans="1:7" x14ac:dyDescent="0.3">
      <c r="A17" s="14" t="s">
        <v>17</v>
      </c>
      <c r="B17" s="14"/>
      <c r="C17" s="17"/>
      <c r="D17" s="17"/>
      <c r="E17" s="18"/>
      <c r="F17" s="90"/>
    </row>
    <row r="18" spans="1:7" x14ac:dyDescent="0.3">
      <c r="A18" s="17" t="s">
        <v>119</v>
      </c>
      <c r="B18" s="17">
        <v>30</v>
      </c>
      <c r="C18" s="17">
        <f>E2</f>
        <v>39</v>
      </c>
      <c r="D18" s="17"/>
      <c r="E18" s="18">
        <v>0.5</v>
      </c>
      <c r="F18" s="90">
        <f>+B18*C18*E18</f>
        <v>585</v>
      </c>
      <c r="G18" t="s">
        <v>146</v>
      </c>
    </row>
    <row r="19" spans="1:7" x14ac:dyDescent="0.3">
      <c r="A19" s="17" t="s">
        <v>120</v>
      </c>
      <c r="B19" s="17">
        <v>2</v>
      </c>
      <c r="C19" s="17"/>
      <c r="D19" s="17"/>
      <c r="E19" s="18">
        <v>100</v>
      </c>
      <c r="F19" s="90">
        <f>+B19*E19</f>
        <v>200</v>
      </c>
    </row>
    <row r="20" spans="1:7" x14ac:dyDescent="0.3">
      <c r="A20" s="17" t="s">
        <v>121</v>
      </c>
      <c r="B20" s="17">
        <v>1</v>
      </c>
      <c r="C20" s="17"/>
      <c r="D20" s="17"/>
      <c r="E20" s="18">
        <v>250</v>
      </c>
      <c r="F20" s="90">
        <f>+B20*E20</f>
        <v>250</v>
      </c>
    </row>
    <row r="21" spans="1:7" x14ac:dyDescent="0.3">
      <c r="A21" s="17" t="s">
        <v>18</v>
      </c>
      <c r="B21" s="17">
        <v>1</v>
      </c>
      <c r="C21" s="17">
        <f>E2</f>
        <v>39</v>
      </c>
      <c r="D21" s="17"/>
      <c r="E21" s="105" t="s">
        <v>141</v>
      </c>
      <c r="F21" s="90" t="s">
        <v>125</v>
      </c>
    </row>
    <row r="22" spans="1:7" x14ac:dyDescent="0.3">
      <c r="A22" s="17"/>
      <c r="B22" s="17"/>
      <c r="C22" s="17"/>
      <c r="D22" s="17"/>
      <c r="E22" s="18"/>
      <c r="F22" s="90"/>
    </row>
    <row r="23" spans="1:7" x14ac:dyDescent="0.3">
      <c r="A23" s="14" t="s">
        <v>19</v>
      </c>
      <c r="B23" s="14"/>
      <c r="C23" s="17"/>
      <c r="D23" s="17"/>
      <c r="E23" s="18"/>
      <c r="F23" s="90"/>
    </row>
    <row r="24" spans="1:7" x14ac:dyDescent="0.3">
      <c r="A24" s="19" t="s">
        <v>20</v>
      </c>
      <c r="B24" s="19">
        <v>1</v>
      </c>
      <c r="C24" s="17"/>
      <c r="D24" s="17"/>
      <c r="E24" s="18">
        <v>2500</v>
      </c>
      <c r="F24" s="90">
        <f>+B24*E24</f>
        <v>2500</v>
      </c>
    </row>
    <row r="25" spans="1:7" x14ac:dyDescent="0.3">
      <c r="A25" s="19" t="s">
        <v>21</v>
      </c>
      <c r="B25" s="19">
        <v>1</v>
      </c>
      <c r="C25" s="17"/>
      <c r="D25" s="17"/>
      <c r="E25" s="18">
        <v>500</v>
      </c>
      <c r="F25" s="90">
        <f>+B25*E25</f>
        <v>500</v>
      </c>
    </row>
    <row r="26" spans="1:7" x14ac:dyDescent="0.3">
      <c r="A26" s="17"/>
      <c r="B26" s="17"/>
      <c r="C26" s="17"/>
      <c r="D26" s="17"/>
      <c r="E26" s="18"/>
      <c r="F26" s="90"/>
    </row>
    <row r="27" spans="1:7" x14ac:dyDescent="0.3">
      <c r="A27" s="14" t="s">
        <v>22</v>
      </c>
      <c r="B27" s="14"/>
      <c r="C27" s="17"/>
      <c r="D27" s="17"/>
      <c r="E27" s="18"/>
      <c r="F27" s="90"/>
    </row>
    <row r="28" spans="1:7" x14ac:dyDescent="0.3">
      <c r="A28" s="19" t="s">
        <v>144</v>
      </c>
      <c r="B28" s="106">
        <v>0.25</v>
      </c>
      <c r="C28" s="17">
        <f>E$2</f>
        <v>39</v>
      </c>
      <c r="D28" s="109">
        <f>12*B28</f>
        <v>3</v>
      </c>
      <c r="E28" s="18">
        <f>135000/52</f>
        <v>2596.1538461538462</v>
      </c>
      <c r="F28" s="90">
        <f>+B28*C28*E28</f>
        <v>25312.5</v>
      </c>
    </row>
    <row r="29" spans="1:7" x14ac:dyDescent="0.3">
      <c r="A29" s="19" t="s">
        <v>118</v>
      </c>
      <c r="B29" s="106">
        <v>0.25</v>
      </c>
      <c r="C29" s="17">
        <f>E$2</f>
        <v>39</v>
      </c>
      <c r="D29" s="109">
        <f t="shared" ref="D29:D31" si="0">12*B29</f>
        <v>3</v>
      </c>
      <c r="E29" s="18">
        <f>135000/52</f>
        <v>2596.1538461538462</v>
      </c>
      <c r="F29" s="90">
        <f>+B29*C29*E29</f>
        <v>25312.5</v>
      </c>
    </row>
    <row r="30" spans="1:7" x14ac:dyDescent="0.3">
      <c r="A30" s="19" t="s">
        <v>142</v>
      </c>
      <c r="B30" s="19">
        <v>1</v>
      </c>
      <c r="C30" s="17">
        <f>E2</f>
        <v>39</v>
      </c>
      <c r="D30" s="109">
        <f t="shared" si="0"/>
        <v>12</v>
      </c>
      <c r="E30" s="18">
        <f>95000/52</f>
        <v>1826.9230769230769</v>
      </c>
      <c r="F30" s="90">
        <f>+B30*C30*E30</f>
        <v>71250</v>
      </c>
    </row>
    <row r="31" spans="1:7" x14ac:dyDescent="0.3">
      <c r="A31" s="19" t="s">
        <v>143</v>
      </c>
      <c r="B31" s="19">
        <v>1</v>
      </c>
      <c r="C31" s="17">
        <f>E2</f>
        <v>39</v>
      </c>
      <c r="D31" s="109">
        <f t="shared" si="0"/>
        <v>12</v>
      </c>
      <c r="E31" s="18">
        <f>65000/52</f>
        <v>1250</v>
      </c>
      <c r="F31" s="90">
        <f>+B31*C31*E31</f>
        <v>48750</v>
      </c>
    </row>
    <row r="32" spans="1:7" x14ac:dyDescent="0.3">
      <c r="A32" s="19" t="s">
        <v>23</v>
      </c>
      <c r="B32" s="19">
        <v>1</v>
      </c>
      <c r="C32" s="17"/>
      <c r="D32" s="17"/>
      <c r="E32" s="105" t="s">
        <v>141</v>
      </c>
      <c r="F32" s="90" t="s">
        <v>106</v>
      </c>
      <c r="G32" t="s">
        <v>126</v>
      </c>
    </row>
    <row r="33" spans="1:7" x14ac:dyDescent="0.3">
      <c r="A33" s="19" t="s">
        <v>24</v>
      </c>
      <c r="B33" s="19">
        <v>1</v>
      </c>
      <c r="C33" s="17"/>
      <c r="D33" s="17"/>
      <c r="E33" s="105" t="s">
        <v>141</v>
      </c>
      <c r="F33" s="90" t="s">
        <v>106</v>
      </c>
    </row>
    <row r="34" spans="1:7" x14ac:dyDescent="0.3">
      <c r="A34" s="19" t="s">
        <v>25</v>
      </c>
      <c r="B34" s="19">
        <v>1</v>
      </c>
      <c r="C34" s="17"/>
      <c r="D34" s="17"/>
      <c r="E34" s="105" t="s">
        <v>141</v>
      </c>
      <c r="F34" s="90" t="s">
        <v>106</v>
      </c>
    </row>
    <row r="35" spans="1:7" x14ac:dyDescent="0.3">
      <c r="A35" s="17"/>
      <c r="B35" s="17"/>
      <c r="C35" s="17"/>
      <c r="D35" s="17"/>
      <c r="E35" s="18"/>
      <c r="F35" s="90"/>
    </row>
    <row r="36" spans="1:7" x14ac:dyDescent="0.3">
      <c r="A36" s="14" t="s">
        <v>26</v>
      </c>
      <c r="B36" s="14"/>
      <c r="C36" s="17"/>
      <c r="D36" s="17"/>
      <c r="E36" s="18"/>
      <c r="F36" s="90"/>
    </row>
    <row r="37" spans="1:7" x14ac:dyDescent="0.3">
      <c r="A37" s="19" t="s">
        <v>27</v>
      </c>
      <c r="B37" s="19">
        <v>1</v>
      </c>
      <c r="C37" s="17">
        <f>E2*0.5</f>
        <v>19.5</v>
      </c>
      <c r="D37" s="17"/>
      <c r="E37" s="18">
        <v>350</v>
      </c>
      <c r="F37" s="90">
        <f>+B37*C37*E37</f>
        <v>6825</v>
      </c>
      <c r="G37" t="s">
        <v>127</v>
      </c>
    </row>
    <row r="38" spans="1:7" x14ac:dyDescent="0.3">
      <c r="A38" s="19" t="s">
        <v>28</v>
      </c>
      <c r="B38" s="19">
        <v>1</v>
      </c>
      <c r="C38" s="17"/>
      <c r="D38" s="17"/>
      <c r="E38" s="18">
        <v>3500</v>
      </c>
      <c r="F38" s="90">
        <f>+B38*E38</f>
        <v>3500</v>
      </c>
    </row>
    <row r="39" spans="1:7" x14ac:dyDescent="0.3">
      <c r="A39" s="17"/>
      <c r="B39" s="17"/>
      <c r="C39" s="17"/>
      <c r="D39" s="17"/>
      <c r="E39" s="18"/>
      <c r="F39" s="90"/>
    </row>
    <row r="40" spans="1:7" x14ac:dyDescent="0.3">
      <c r="A40" s="14" t="s">
        <v>29</v>
      </c>
      <c r="B40" s="14"/>
      <c r="C40" s="17"/>
      <c r="D40" s="17"/>
      <c r="E40" s="18"/>
      <c r="F40" s="90"/>
    </row>
    <row r="41" spans="1:7" x14ac:dyDescent="0.3">
      <c r="A41" s="19" t="s">
        <v>147</v>
      </c>
      <c r="B41" s="19">
        <v>1</v>
      </c>
      <c r="C41" s="17">
        <f>52/2</f>
        <v>26</v>
      </c>
      <c r="D41" s="17">
        <v>6</v>
      </c>
      <c r="E41" s="18">
        <v>2500</v>
      </c>
      <c r="F41" s="90">
        <f>+B41*C41*E41</f>
        <v>65000</v>
      </c>
    </row>
    <row r="42" spans="1:7" x14ac:dyDescent="0.3">
      <c r="A42" s="19" t="s">
        <v>117</v>
      </c>
      <c r="B42" s="19">
        <v>2</v>
      </c>
      <c r="C42" s="17"/>
      <c r="D42" s="17"/>
      <c r="E42" s="18">
        <v>3000</v>
      </c>
      <c r="F42" s="90">
        <f>B42*E42</f>
        <v>6000</v>
      </c>
    </row>
    <row r="43" spans="1:7" x14ac:dyDescent="0.3">
      <c r="A43" s="19" t="s">
        <v>148</v>
      </c>
      <c r="B43" s="19">
        <v>1</v>
      </c>
      <c r="C43" s="17">
        <f>E2</f>
        <v>39</v>
      </c>
      <c r="D43" s="17"/>
      <c r="E43" s="105" t="s">
        <v>141</v>
      </c>
      <c r="F43" s="90" t="s">
        <v>113</v>
      </c>
      <c r="G43" t="s">
        <v>134</v>
      </c>
    </row>
    <row r="44" spans="1:7" x14ac:dyDescent="0.3">
      <c r="A44" s="17"/>
      <c r="B44" s="17"/>
      <c r="C44" s="17"/>
      <c r="D44" s="17"/>
      <c r="E44" s="18"/>
      <c r="F44" s="90"/>
    </row>
    <row r="45" spans="1:7" x14ac:dyDescent="0.3">
      <c r="A45" s="14" t="s">
        <v>30</v>
      </c>
      <c r="B45" s="14"/>
      <c r="C45" s="17"/>
      <c r="D45" s="17"/>
      <c r="E45" s="18"/>
      <c r="F45" s="90"/>
    </row>
    <row r="46" spans="1:7" x14ac:dyDescent="0.3">
      <c r="A46" s="19" t="s">
        <v>150</v>
      </c>
      <c r="B46" s="19"/>
      <c r="C46" s="17"/>
      <c r="D46" s="17">
        <f>E3</f>
        <v>9</v>
      </c>
      <c r="E46" s="105" t="s">
        <v>141</v>
      </c>
      <c r="F46" s="90" t="s">
        <v>113</v>
      </c>
      <c r="G46" t="s">
        <v>152</v>
      </c>
    </row>
    <row r="47" spans="1:7" x14ac:dyDescent="0.3">
      <c r="A47" s="19" t="s">
        <v>151</v>
      </c>
      <c r="B47" s="19"/>
      <c r="C47" s="17"/>
      <c r="D47" s="17">
        <v>9</v>
      </c>
      <c r="E47" s="102">
        <v>10000000</v>
      </c>
      <c r="F47" s="90" t="s">
        <v>106</v>
      </c>
      <c r="G47" t="s">
        <v>153</v>
      </c>
    </row>
    <row r="48" spans="1:7" x14ac:dyDescent="0.3">
      <c r="A48" s="19" t="s">
        <v>122</v>
      </c>
      <c r="B48" s="108">
        <v>0.05</v>
      </c>
      <c r="C48" s="17"/>
      <c r="D48" s="17"/>
      <c r="E48" s="102">
        <v>1500000</v>
      </c>
      <c r="F48" s="90">
        <f>B48*E48</f>
        <v>75000</v>
      </c>
      <c r="G48" t="s">
        <v>123</v>
      </c>
    </row>
    <row r="49" spans="1:6" x14ac:dyDescent="0.3">
      <c r="A49" s="17"/>
      <c r="B49" s="17"/>
      <c r="C49" s="17"/>
      <c r="D49" s="17"/>
      <c r="E49" s="18"/>
      <c r="F49" s="90"/>
    </row>
    <row r="50" spans="1:6" x14ac:dyDescent="0.3">
      <c r="A50" s="14" t="s">
        <v>31</v>
      </c>
      <c r="B50" s="14"/>
      <c r="C50" s="17"/>
      <c r="D50" s="17"/>
      <c r="E50" s="18"/>
      <c r="F50" s="90"/>
    </row>
    <row r="51" spans="1:6" x14ac:dyDescent="0.3">
      <c r="A51" s="19" t="s">
        <v>32</v>
      </c>
      <c r="B51" s="19">
        <v>1</v>
      </c>
      <c r="C51" s="17"/>
      <c r="D51" s="17"/>
      <c r="E51" s="18">
        <v>5000</v>
      </c>
      <c r="F51" s="90">
        <f>+B51*E51</f>
        <v>5000</v>
      </c>
    </row>
    <row r="52" spans="1:6" x14ac:dyDescent="0.3">
      <c r="A52" s="17" t="s">
        <v>124</v>
      </c>
      <c r="B52" s="107">
        <v>3.5000000000000003E-2</v>
      </c>
      <c r="C52" s="17"/>
      <c r="D52" s="17"/>
      <c r="E52" s="102">
        <v>1500000</v>
      </c>
      <c r="F52" s="90">
        <f>B52*E52</f>
        <v>52500.000000000007</v>
      </c>
    </row>
    <row r="53" spans="1:6" x14ac:dyDescent="0.3">
      <c r="A53" s="17"/>
      <c r="B53" s="17"/>
      <c r="C53" s="17"/>
      <c r="D53" s="17"/>
      <c r="E53" s="18"/>
      <c r="F53" s="90"/>
    </row>
    <row r="54" spans="1:6" x14ac:dyDescent="0.3">
      <c r="A54" s="11" t="s">
        <v>154</v>
      </c>
      <c r="B54" s="11"/>
      <c r="C54" s="11"/>
      <c r="D54" s="11"/>
      <c r="E54" s="20"/>
      <c r="F54" s="110">
        <f>SUM(F8:F53)</f>
        <v>393885</v>
      </c>
    </row>
    <row r="56" spans="1:6" x14ac:dyDescent="0.3">
      <c r="A56" s="116" t="s">
        <v>156</v>
      </c>
    </row>
  </sheetData>
  <pageMargins left="0.7" right="0.7" top="0.75" bottom="0.75" header="0.3" footer="0.3"/>
  <pageSetup paperSize="9" orientation="portrait" horizontalDpi="0" verticalDpi="0" r:id="rId1"/>
  <rowBreaks count="1" manualBreakCount="1">
    <brk id="49"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82"/>
  <sheetViews>
    <sheetView workbookViewId="0">
      <selection activeCell="B9" sqref="B9:B10"/>
    </sheetView>
  </sheetViews>
  <sheetFormatPr defaultColWidth="8.6640625" defaultRowHeight="13.2" outlineLevelRow="1" x14ac:dyDescent="0.3"/>
  <cols>
    <col min="1" max="1" width="4.6640625" style="43" customWidth="1"/>
    <col min="2" max="2" width="25.77734375" style="49" customWidth="1"/>
    <col min="3" max="3" width="16.6640625" style="49" customWidth="1"/>
    <col min="4" max="4" width="24.6640625" style="49" customWidth="1"/>
    <col min="5" max="5" width="24.6640625" style="50" customWidth="1"/>
    <col min="6" max="6" width="24.6640625" style="49" customWidth="1"/>
    <col min="7" max="7" width="6.44140625" style="49" customWidth="1"/>
    <col min="8" max="16" width="9.44140625" style="49" customWidth="1"/>
    <col min="17" max="16384" width="8.6640625" style="49"/>
  </cols>
  <sheetData>
    <row r="1" spans="1:12" s="43" customFormat="1" ht="14.4" x14ac:dyDescent="0.3">
      <c r="B1" t="s">
        <v>140</v>
      </c>
      <c r="E1" s="44"/>
    </row>
    <row r="2" spans="1:12" s="43" customFormat="1" x14ac:dyDescent="0.3">
      <c r="B2" s="45" t="str">
        <f>Summary!A2</f>
        <v>Fire Station Tender</v>
      </c>
      <c r="E2" s="44"/>
      <c r="I2" s="46" t="s">
        <v>53</v>
      </c>
    </row>
    <row r="3" spans="1:12" s="43" customFormat="1" x14ac:dyDescent="0.3">
      <c r="B3" s="47">
        <f>Summary!A3</f>
        <v>43560</v>
      </c>
      <c r="E3" s="44"/>
    </row>
    <row r="4" spans="1:12" ht="15.6" x14ac:dyDescent="0.3">
      <c r="B4" s="48" t="s">
        <v>33</v>
      </c>
      <c r="H4" s="46" t="s">
        <v>54</v>
      </c>
      <c r="I4" s="46">
        <v>584</v>
      </c>
      <c r="J4" s="49" t="s">
        <v>60</v>
      </c>
    </row>
    <row r="6" spans="1:12" ht="15.6" x14ac:dyDescent="0.3">
      <c r="A6" s="51"/>
      <c r="B6" s="48"/>
    </row>
    <row r="7" spans="1:12" ht="15.6" x14ac:dyDescent="0.3">
      <c r="A7" s="51">
        <v>3</v>
      </c>
      <c r="B7" s="48" t="s">
        <v>57</v>
      </c>
    </row>
    <row r="8" spans="1:12" outlineLevel="1" x14ac:dyDescent="0.3">
      <c r="A8" s="52"/>
      <c r="B8" s="53"/>
      <c r="C8" s="46" t="s">
        <v>34</v>
      </c>
      <c r="D8" s="46" t="s">
        <v>35</v>
      </c>
      <c r="E8" s="54" t="s">
        <v>36</v>
      </c>
      <c r="F8" s="55" t="s">
        <v>37</v>
      </c>
      <c r="G8" s="56"/>
    </row>
    <row r="9" spans="1:12" ht="15" outlineLevel="1" x14ac:dyDescent="0.3">
      <c r="A9" s="52"/>
      <c r="B9" s="104" t="s">
        <v>137</v>
      </c>
      <c r="C9" s="58"/>
      <c r="D9" s="114" t="s">
        <v>61</v>
      </c>
      <c r="E9" s="114" t="s">
        <v>62</v>
      </c>
      <c r="F9" s="115" t="s">
        <v>63</v>
      </c>
      <c r="G9" s="56"/>
    </row>
    <row r="10" spans="1:12" outlineLevel="1" x14ac:dyDescent="0.3">
      <c r="A10" s="52"/>
      <c r="B10" s="104" t="s">
        <v>138</v>
      </c>
      <c r="C10" s="59"/>
      <c r="D10" s="60">
        <v>70080</v>
      </c>
      <c r="E10" s="60">
        <v>49640</v>
      </c>
      <c r="F10" s="61">
        <v>81760</v>
      </c>
      <c r="G10" s="56"/>
    </row>
    <row r="11" spans="1:12" outlineLevel="1" x14ac:dyDescent="0.3">
      <c r="A11" s="52"/>
      <c r="B11" s="57"/>
      <c r="C11" s="60"/>
      <c r="D11" s="60"/>
      <c r="E11" s="60"/>
      <c r="F11" s="61"/>
      <c r="G11" s="56"/>
    </row>
    <row r="12" spans="1:12" outlineLevel="1" x14ac:dyDescent="0.3">
      <c r="A12" s="52"/>
      <c r="B12" s="57" t="s">
        <v>38</v>
      </c>
      <c r="C12" s="60"/>
      <c r="D12" s="60"/>
      <c r="E12" s="60"/>
      <c r="F12" s="61"/>
      <c r="G12" s="56"/>
    </row>
    <row r="13" spans="1:12" outlineLevel="1" x14ac:dyDescent="0.3">
      <c r="A13" s="62" t="s">
        <v>39</v>
      </c>
      <c r="B13" s="57"/>
      <c r="C13" s="60"/>
      <c r="D13" s="60"/>
      <c r="E13" s="60"/>
      <c r="F13" s="61"/>
      <c r="G13" s="56"/>
    </row>
    <row r="14" spans="1:12" outlineLevel="1" x14ac:dyDescent="0.3">
      <c r="A14" s="52" t="s">
        <v>40</v>
      </c>
      <c r="B14" s="57" t="s">
        <v>64</v>
      </c>
      <c r="C14" s="60"/>
      <c r="D14" s="63" t="s">
        <v>83</v>
      </c>
      <c r="E14" s="60" t="s">
        <v>80</v>
      </c>
      <c r="F14" s="61" t="s">
        <v>80</v>
      </c>
      <c r="G14" s="56"/>
    </row>
    <row r="15" spans="1:12" ht="31.8" customHeight="1" outlineLevel="1" x14ac:dyDescent="0.3">
      <c r="A15" s="52" t="s">
        <v>41</v>
      </c>
      <c r="B15" s="57" t="s">
        <v>66</v>
      </c>
      <c r="C15" s="60"/>
      <c r="D15" s="75">
        <v>10000</v>
      </c>
      <c r="E15" s="60" t="s">
        <v>81</v>
      </c>
      <c r="F15" s="61" t="s">
        <v>81</v>
      </c>
      <c r="G15" s="56"/>
      <c r="H15" s="92" t="s">
        <v>84</v>
      </c>
      <c r="I15" s="93"/>
      <c r="J15" s="93"/>
      <c r="K15" s="93"/>
      <c r="L15" s="93"/>
    </row>
    <row r="16" spans="1:12" outlineLevel="1" x14ac:dyDescent="0.3">
      <c r="A16" s="52" t="s">
        <v>42</v>
      </c>
      <c r="B16" s="57" t="s">
        <v>68</v>
      </c>
      <c r="C16" s="60"/>
      <c r="D16" s="60">
        <v>-3500</v>
      </c>
      <c r="E16" s="60" t="s">
        <v>81</v>
      </c>
      <c r="F16" s="61" t="s">
        <v>81</v>
      </c>
      <c r="G16" s="56"/>
    </row>
    <row r="17" spans="1:7" outlineLevel="1" x14ac:dyDescent="0.3">
      <c r="A17" s="52"/>
      <c r="B17" s="57"/>
      <c r="C17" s="60"/>
      <c r="D17" s="60"/>
      <c r="E17" s="60"/>
      <c r="F17" s="61"/>
      <c r="G17" s="56"/>
    </row>
    <row r="18" spans="1:7" outlineLevel="1" x14ac:dyDescent="0.3">
      <c r="A18" s="57" t="s">
        <v>43</v>
      </c>
      <c r="B18" s="57"/>
      <c r="C18" s="60"/>
      <c r="D18" s="60"/>
      <c r="E18" s="60"/>
      <c r="F18" s="61"/>
      <c r="G18" s="56"/>
    </row>
    <row r="19" spans="1:7" outlineLevel="1" x14ac:dyDescent="0.3">
      <c r="A19" s="52" t="s">
        <v>44</v>
      </c>
      <c r="B19" s="57" t="s">
        <v>69</v>
      </c>
      <c r="C19" s="60"/>
      <c r="D19" s="60" t="s">
        <v>71</v>
      </c>
      <c r="E19" s="63" t="s">
        <v>70</v>
      </c>
      <c r="F19" s="61" t="s">
        <v>71</v>
      </c>
      <c r="G19" s="56"/>
    </row>
    <row r="20" spans="1:7" outlineLevel="1" x14ac:dyDescent="0.3">
      <c r="A20" s="52" t="s">
        <v>45</v>
      </c>
      <c r="B20" s="57" t="s">
        <v>73</v>
      </c>
      <c r="C20" s="60"/>
      <c r="D20" s="60" t="s">
        <v>79</v>
      </c>
      <c r="E20" s="63" t="s">
        <v>78</v>
      </c>
      <c r="F20" s="61" t="s">
        <v>79</v>
      </c>
      <c r="G20" s="56"/>
    </row>
    <row r="21" spans="1:7" outlineLevel="1" x14ac:dyDescent="0.3">
      <c r="A21" s="52" t="s">
        <v>46</v>
      </c>
      <c r="B21" s="57" t="s">
        <v>74</v>
      </c>
      <c r="C21" s="60"/>
      <c r="D21" s="60" t="s">
        <v>79</v>
      </c>
      <c r="E21" s="63" t="s">
        <v>67</v>
      </c>
      <c r="F21" s="61" t="s">
        <v>72</v>
      </c>
      <c r="G21" s="56"/>
    </row>
    <row r="22" spans="1:7" outlineLevel="1" x14ac:dyDescent="0.3">
      <c r="A22" s="52"/>
      <c r="B22" s="57"/>
      <c r="C22" s="60"/>
      <c r="D22" s="60"/>
      <c r="E22" s="60"/>
      <c r="F22" s="61"/>
      <c r="G22" s="56"/>
    </row>
    <row r="23" spans="1:7" outlineLevel="1" x14ac:dyDescent="0.3">
      <c r="A23" s="62" t="s">
        <v>47</v>
      </c>
      <c r="B23" s="57"/>
      <c r="C23" s="60"/>
      <c r="D23" s="60"/>
      <c r="E23" s="60"/>
      <c r="F23" s="61"/>
      <c r="G23" s="56"/>
    </row>
    <row r="24" spans="1:7" outlineLevel="1" x14ac:dyDescent="0.3">
      <c r="A24" s="52" t="s">
        <v>48</v>
      </c>
      <c r="B24" s="57" t="s">
        <v>75</v>
      </c>
      <c r="C24" s="60"/>
      <c r="D24" s="60" t="s">
        <v>79</v>
      </c>
      <c r="E24" s="60" t="s">
        <v>79</v>
      </c>
      <c r="F24" s="64" t="s">
        <v>76</v>
      </c>
      <c r="G24" s="56"/>
    </row>
    <row r="25" spans="1:7" outlineLevel="1" x14ac:dyDescent="0.3">
      <c r="A25" s="52" t="s">
        <v>49</v>
      </c>
      <c r="B25" s="57" t="s">
        <v>77</v>
      </c>
      <c r="C25" s="60"/>
      <c r="D25" s="60" t="s">
        <v>79</v>
      </c>
      <c r="E25" s="60" t="s">
        <v>79</v>
      </c>
      <c r="F25" s="64" t="s">
        <v>78</v>
      </c>
      <c r="G25" s="56"/>
    </row>
    <row r="26" spans="1:7" outlineLevel="1" x14ac:dyDescent="0.3">
      <c r="A26" s="52" t="s">
        <v>50</v>
      </c>
      <c r="B26" s="57"/>
      <c r="C26" s="60"/>
      <c r="D26" s="60"/>
      <c r="E26" s="60"/>
      <c r="F26" s="61"/>
      <c r="G26" s="56"/>
    </row>
    <row r="27" spans="1:7" outlineLevel="1" x14ac:dyDescent="0.3">
      <c r="A27" s="52"/>
      <c r="B27" s="57"/>
      <c r="C27" s="65"/>
      <c r="D27" s="65"/>
      <c r="E27" s="65"/>
      <c r="F27" s="66"/>
      <c r="G27" s="56"/>
    </row>
    <row r="28" spans="1:7" ht="13.8" thickBot="1" x14ac:dyDescent="0.35">
      <c r="A28" s="52"/>
      <c r="B28" s="67" t="s">
        <v>51</v>
      </c>
      <c r="C28" s="68">
        <f>SUM(C9:C27)</f>
        <v>0</v>
      </c>
      <c r="D28" s="69">
        <f>SUM(D9:D27)</f>
        <v>76580</v>
      </c>
      <c r="E28" s="68">
        <f>SUM(E9:E27)</f>
        <v>49640</v>
      </c>
      <c r="F28" s="70">
        <f>SUM(F9:F27)</f>
        <v>81760</v>
      </c>
      <c r="G28" s="56"/>
    </row>
    <row r="29" spans="1:7" ht="13.8" thickBot="1" x14ac:dyDescent="0.35">
      <c r="A29" s="52"/>
      <c r="B29" s="57" t="s">
        <v>52</v>
      </c>
      <c r="C29" s="71"/>
      <c r="D29" s="57"/>
      <c r="E29" s="72"/>
      <c r="F29" s="57"/>
      <c r="G29" s="52"/>
    </row>
    <row r="31" spans="1:7" x14ac:dyDescent="0.3">
      <c r="B31" s="74" t="s">
        <v>82</v>
      </c>
    </row>
    <row r="32" spans="1:7" ht="39" customHeight="1" x14ac:dyDescent="0.3">
      <c r="B32" s="92" t="s">
        <v>85</v>
      </c>
      <c r="C32" s="93"/>
      <c r="D32" s="93"/>
      <c r="E32" s="93"/>
      <c r="F32" s="93"/>
      <c r="G32" s="93"/>
    </row>
    <row r="34" spans="2:6" x14ac:dyDescent="0.3">
      <c r="B34" s="49" t="s">
        <v>86</v>
      </c>
    </row>
    <row r="36" spans="2:6" ht="41.4" customHeight="1" x14ac:dyDescent="0.3">
      <c r="B36" s="92" t="s">
        <v>87</v>
      </c>
      <c r="C36" s="93"/>
      <c r="D36" s="93"/>
      <c r="E36" s="93"/>
      <c r="F36" s="93"/>
    </row>
    <row r="682" spans="5:5" ht="13.8" thickBot="1" x14ac:dyDescent="0.35">
      <c r="E682" s="73"/>
    </row>
  </sheetData>
  <mergeCells count="3">
    <mergeCell ref="B36:F36"/>
    <mergeCell ref="B32:G32"/>
    <mergeCell ref="H15:L1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682"/>
  <sheetViews>
    <sheetView workbookViewId="0">
      <selection activeCell="B9" sqref="B9:B10"/>
    </sheetView>
  </sheetViews>
  <sheetFormatPr defaultColWidth="8.6640625" defaultRowHeight="13.2" outlineLevelRow="1" x14ac:dyDescent="0.25"/>
  <cols>
    <col min="1" max="1" width="4.6640625" style="21" customWidth="1"/>
    <col min="2" max="3" width="24.88671875" style="21" customWidth="1"/>
    <col min="4" max="4" width="24.6640625" style="21" customWidth="1"/>
    <col min="5" max="5" width="24.6640625" style="22" customWidth="1"/>
    <col min="6" max="6" width="24.6640625" style="21" customWidth="1"/>
    <col min="7" max="7" width="6.44140625" style="21" customWidth="1"/>
    <col min="8" max="16" width="9.44140625" style="21" customWidth="1"/>
    <col min="17" max="16384" width="8.6640625" style="21"/>
  </cols>
  <sheetData>
    <row r="1" spans="1:10" ht="14.4" x14ac:dyDescent="0.3">
      <c r="B1" t="s">
        <v>140</v>
      </c>
    </row>
    <row r="2" spans="1:10" x14ac:dyDescent="0.25">
      <c r="B2" s="76" t="str">
        <f>Summary!A2</f>
        <v>Fire Station Tender</v>
      </c>
      <c r="I2" s="25" t="s">
        <v>53</v>
      </c>
    </row>
    <row r="3" spans="1:10" x14ac:dyDescent="0.25">
      <c r="B3" s="77">
        <f>Summary!A3</f>
        <v>43560</v>
      </c>
    </row>
    <row r="4" spans="1:10" ht="15.6" x14ac:dyDescent="0.3">
      <c r="B4" s="113" t="s">
        <v>33</v>
      </c>
      <c r="H4" s="25" t="s">
        <v>54</v>
      </c>
      <c r="I4" s="25">
        <v>584</v>
      </c>
      <c r="J4" s="21" t="s">
        <v>60</v>
      </c>
    </row>
    <row r="6" spans="1:10" ht="15.6" x14ac:dyDescent="0.3">
      <c r="A6" s="23"/>
      <c r="B6" s="23"/>
    </row>
    <row r="7" spans="1:10" ht="15.6" x14ac:dyDescent="0.3">
      <c r="A7" s="23">
        <v>4</v>
      </c>
      <c r="B7" s="23" t="s">
        <v>59</v>
      </c>
    </row>
    <row r="8" spans="1:10" outlineLevel="1" x14ac:dyDescent="0.25">
      <c r="A8" s="24"/>
      <c r="B8" s="26"/>
      <c r="C8" s="25" t="s">
        <v>34</v>
      </c>
      <c r="D8" s="25" t="s">
        <v>35</v>
      </c>
      <c r="E8" s="26" t="s">
        <v>36</v>
      </c>
      <c r="F8" s="27" t="s">
        <v>37</v>
      </c>
      <c r="G8" s="28"/>
    </row>
    <row r="9" spans="1:10" outlineLevel="1" x14ac:dyDescent="0.25">
      <c r="A9" s="24"/>
      <c r="B9" s="104" t="s">
        <v>137</v>
      </c>
      <c r="C9" s="36"/>
      <c r="D9" s="36" t="s">
        <v>88</v>
      </c>
      <c r="E9" s="36" t="s">
        <v>89</v>
      </c>
      <c r="F9" s="37" t="s">
        <v>90</v>
      </c>
      <c r="G9" s="28"/>
    </row>
    <row r="10" spans="1:10" outlineLevel="1" x14ac:dyDescent="0.25">
      <c r="A10" s="24"/>
      <c r="B10" s="104" t="s">
        <v>138</v>
      </c>
      <c r="C10" s="38"/>
      <c r="D10" s="34">
        <v>58400</v>
      </c>
      <c r="E10" s="34">
        <v>35040</v>
      </c>
      <c r="F10" s="39">
        <v>46000</v>
      </c>
      <c r="G10" s="28"/>
    </row>
    <row r="11" spans="1:10" outlineLevel="1" x14ac:dyDescent="0.25">
      <c r="A11" s="24"/>
      <c r="B11" s="24"/>
      <c r="C11" s="34"/>
      <c r="D11" s="34"/>
      <c r="E11" s="34"/>
      <c r="F11" s="39"/>
      <c r="G11" s="28"/>
    </row>
    <row r="12" spans="1:10" outlineLevel="1" x14ac:dyDescent="0.25">
      <c r="A12" s="24"/>
      <c r="B12" s="24" t="s">
        <v>38</v>
      </c>
      <c r="C12" s="34"/>
      <c r="D12" s="34"/>
      <c r="E12" s="34"/>
      <c r="F12" s="39"/>
      <c r="G12" s="28"/>
    </row>
    <row r="13" spans="1:10" outlineLevel="1" x14ac:dyDescent="0.25">
      <c r="A13" s="24" t="s">
        <v>39</v>
      </c>
      <c r="B13" s="24"/>
      <c r="C13" s="34"/>
      <c r="D13" s="34"/>
      <c r="E13" s="34"/>
      <c r="F13" s="39"/>
      <c r="G13" s="28"/>
    </row>
    <row r="14" spans="1:10" outlineLevel="1" x14ac:dyDescent="0.25">
      <c r="A14" s="24" t="s">
        <v>40</v>
      </c>
      <c r="B14" s="24" t="s">
        <v>93</v>
      </c>
      <c r="C14" s="34"/>
      <c r="D14" s="34">
        <v>-5000</v>
      </c>
      <c r="E14" s="35" t="s">
        <v>67</v>
      </c>
      <c r="F14" s="35" t="s">
        <v>67</v>
      </c>
      <c r="G14" s="28"/>
    </row>
    <row r="15" spans="1:10" outlineLevel="1" x14ac:dyDescent="0.25">
      <c r="A15" s="24" t="s">
        <v>41</v>
      </c>
      <c r="B15" s="24" t="s">
        <v>94</v>
      </c>
      <c r="C15" s="34"/>
      <c r="D15" s="35" t="s">
        <v>95</v>
      </c>
      <c r="E15" s="34"/>
      <c r="F15" s="42" t="s">
        <v>95</v>
      </c>
      <c r="G15" s="28"/>
    </row>
    <row r="16" spans="1:10" outlineLevel="1" x14ac:dyDescent="0.25">
      <c r="A16" s="24" t="s">
        <v>42</v>
      </c>
      <c r="B16" s="24"/>
      <c r="C16" s="34"/>
      <c r="D16" s="34"/>
      <c r="E16" s="34"/>
      <c r="F16" s="39"/>
      <c r="G16" s="28"/>
    </row>
    <row r="17" spans="1:7" outlineLevel="1" x14ac:dyDescent="0.25">
      <c r="A17" s="24"/>
      <c r="B17" s="24"/>
      <c r="C17" s="34"/>
      <c r="D17" s="34"/>
      <c r="E17" s="34"/>
      <c r="F17" s="39"/>
      <c r="G17" s="28"/>
    </row>
    <row r="18" spans="1:7" outlineLevel="1" x14ac:dyDescent="0.25">
      <c r="A18" s="24" t="s">
        <v>43</v>
      </c>
      <c r="B18" s="24"/>
      <c r="C18" s="34"/>
      <c r="D18" s="34"/>
      <c r="E18" s="34"/>
      <c r="F18" s="39"/>
      <c r="G18" s="28"/>
    </row>
    <row r="19" spans="1:7" outlineLevel="1" x14ac:dyDescent="0.25">
      <c r="A19" s="24" t="s">
        <v>44</v>
      </c>
      <c r="B19" s="24" t="s">
        <v>96</v>
      </c>
      <c r="C19" s="34"/>
      <c r="D19" s="34"/>
      <c r="E19" s="34">
        <v>7500</v>
      </c>
      <c r="F19" s="39"/>
      <c r="G19" s="28"/>
    </row>
    <row r="20" spans="1:7" outlineLevel="1" x14ac:dyDescent="0.25">
      <c r="A20" s="24" t="s">
        <v>45</v>
      </c>
      <c r="B20" s="24" t="s">
        <v>97</v>
      </c>
      <c r="C20" s="34"/>
      <c r="D20" s="35" t="s">
        <v>98</v>
      </c>
      <c r="E20" s="35" t="s">
        <v>67</v>
      </c>
      <c r="F20" s="35" t="s">
        <v>67</v>
      </c>
      <c r="G20" s="28"/>
    </row>
    <row r="21" spans="1:7" outlineLevel="1" x14ac:dyDescent="0.25">
      <c r="A21" s="24" t="s">
        <v>46</v>
      </c>
      <c r="B21" s="24"/>
      <c r="C21" s="34"/>
      <c r="D21" s="34"/>
      <c r="E21" s="34"/>
      <c r="F21" s="39"/>
      <c r="G21" s="28"/>
    </row>
    <row r="22" spans="1:7" outlineLevel="1" x14ac:dyDescent="0.25">
      <c r="A22" s="24"/>
      <c r="B22" s="24"/>
      <c r="C22" s="34"/>
      <c r="D22" s="34"/>
      <c r="E22" s="34"/>
      <c r="F22" s="39"/>
      <c r="G22" s="28"/>
    </row>
    <row r="23" spans="1:7" outlineLevel="1" x14ac:dyDescent="0.25">
      <c r="A23" s="24" t="s">
        <v>47</v>
      </c>
      <c r="B23" s="24"/>
      <c r="C23" s="34"/>
      <c r="D23" s="34"/>
      <c r="E23" s="34"/>
      <c r="F23" s="39"/>
      <c r="G23" s="28"/>
    </row>
    <row r="24" spans="1:7" outlineLevel="1" x14ac:dyDescent="0.25">
      <c r="A24" s="24" t="s">
        <v>48</v>
      </c>
      <c r="B24" s="24" t="s">
        <v>99</v>
      </c>
      <c r="C24" s="34"/>
      <c r="D24" s="34"/>
      <c r="E24" s="34"/>
      <c r="F24" s="42" t="s">
        <v>67</v>
      </c>
      <c r="G24" s="28"/>
    </row>
    <row r="25" spans="1:7" outlineLevel="1" x14ac:dyDescent="0.25">
      <c r="A25" s="24" t="s">
        <v>49</v>
      </c>
      <c r="B25" s="24"/>
      <c r="C25" s="34"/>
      <c r="D25" s="34"/>
      <c r="E25" s="34"/>
      <c r="F25" s="39"/>
      <c r="G25" s="28"/>
    </row>
    <row r="26" spans="1:7" outlineLevel="1" x14ac:dyDescent="0.25">
      <c r="A26" s="24" t="s">
        <v>50</v>
      </c>
      <c r="B26" s="24"/>
      <c r="C26" s="34"/>
      <c r="D26" s="34"/>
      <c r="E26" s="34"/>
      <c r="F26" s="39"/>
      <c r="G26" s="28"/>
    </row>
    <row r="27" spans="1:7" outlineLevel="1" x14ac:dyDescent="0.25">
      <c r="A27" s="24"/>
      <c r="B27" s="24"/>
      <c r="C27" s="40"/>
      <c r="D27" s="40"/>
      <c r="E27" s="40"/>
      <c r="F27" s="41"/>
      <c r="G27" s="28"/>
    </row>
    <row r="28" spans="1:7" ht="13.8" thickBot="1" x14ac:dyDescent="0.3">
      <c r="A28" s="24"/>
      <c r="B28" s="25" t="s">
        <v>51</v>
      </c>
      <c r="C28" s="78">
        <f>SUM(C9:C27)</f>
        <v>0</v>
      </c>
      <c r="D28" s="78">
        <f>SUM(D9:D27)</f>
        <v>53400</v>
      </c>
      <c r="E28" s="78">
        <f>SUM(E9:E27)</f>
        <v>42540</v>
      </c>
      <c r="F28" s="79">
        <f>SUM(F9:F27)</f>
        <v>46000</v>
      </c>
      <c r="G28" s="28"/>
    </row>
    <row r="29" spans="1:7" ht="13.8" thickBot="1" x14ac:dyDescent="0.3">
      <c r="A29" s="24"/>
      <c r="B29" s="24" t="s">
        <v>52</v>
      </c>
      <c r="C29" s="80"/>
      <c r="D29" s="24"/>
      <c r="E29" s="81"/>
      <c r="F29" s="24"/>
      <c r="G29" s="24"/>
    </row>
    <row r="31" spans="1:7" x14ac:dyDescent="0.25">
      <c r="B31" s="83" t="s">
        <v>100</v>
      </c>
    </row>
    <row r="682" spans="5:5" ht="13.8" thickBot="1" x14ac:dyDescent="0.3">
      <c r="E682" s="82"/>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683"/>
  <sheetViews>
    <sheetView workbookViewId="0">
      <selection activeCell="I4" sqref="I4"/>
    </sheetView>
  </sheetViews>
  <sheetFormatPr defaultColWidth="8.6640625" defaultRowHeight="13.2" outlineLevelRow="1" x14ac:dyDescent="0.25"/>
  <cols>
    <col min="1" max="1" width="4.6640625" style="21" customWidth="1"/>
    <col min="2" max="2" width="17.33203125" style="21" customWidth="1"/>
    <col min="3" max="3" width="16.6640625" style="21" customWidth="1"/>
    <col min="4" max="4" width="24.6640625" style="21" customWidth="1"/>
    <col min="5" max="5" width="24.6640625" style="22" customWidth="1"/>
    <col min="6" max="6" width="24.6640625" style="21" customWidth="1"/>
    <col min="7" max="7" width="6.44140625" style="21" customWidth="1"/>
    <col min="8" max="16" width="9.44140625" style="21" customWidth="1"/>
    <col min="17" max="16384" width="8.6640625" style="21"/>
  </cols>
  <sheetData>
    <row r="1" spans="1:10" ht="14.4" x14ac:dyDescent="0.3">
      <c r="B1" t="s">
        <v>140</v>
      </c>
    </row>
    <row r="2" spans="1:10" x14ac:dyDescent="0.25">
      <c r="B2" s="76" t="str">
        <f>Summary!A2</f>
        <v>Fire Station Tender</v>
      </c>
      <c r="I2" s="25" t="s">
        <v>53</v>
      </c>
    </row>
    <row r="3" spans="1:10" x14ac:dyDescent="0.25">
      <c r="B3" s="77">
        <f>Summary!A3</f>
        <v>43560</v>
      </c>
    </row>
    <row r="4" spans="1:10" ht="15.6" x14ac:dyDescent="0.3">
      <c r="B4" s="112" t="s">
        <v>33</v>
      </c>
      <c r="H4" s="25" t="s">
        <v>54</v>
      </c>
      <c r="I4" s="25">
        <v>584</v>
      </c>
      <c r="J4" s="21" t="s">
        <v>60</v>
      </c>
    </row>
    <row r="6" spans="1:10" ht="15.6" x14ac:dyDescent="0.3">
      <c r="A6" s="23"/>
      <c r="B6" s="23"/>
    </row>
    <row r="7" spans="1:10" ht="15.6" x14ac:dyDescent="0.3">
      <c r="A7" s="23">
        <v>5</v>
      </c>
      <c r="B7" s="23" t="s">
        <v>58</v>
      </c>
    </row>
    <row r="8" spans="1:10" outlineLevel="1" x14ac:dyDescent="0.25">
      <c r="A8" s="24"/>
      <c r="B8" s="26"/>
      <c r="C8" s="25" t="s">
        <v>34</v>
      </c>
      <c r="D8" s="25" t="s">
        <v>35</v>
      </c>
      <c r="E8" s="26" t="s">
        <v>36</v>
      </c>
      <c r="F8" s="27" t="s">
        <v>37</v>
      </c>
      <c r="G8" s="28"/>
    </row>
    <row r="9" spans="1:10" outlineLevel="1" x14ac:dyDescent="0.25">
      <c r="A9" s="24"/>
      <c r="B9" s="104" t="s">
        <v>137</v>
      </c>
      <c r="C9" s="36"/>
      <c r="D9" s="36" t="s">
        <v>91</v>
      </c>
      <c r="E9" s="36" t="s">
        <v>92</v>
      </c>
      <c r="F9" s="37"/>
      <c r="G9" s="28"/>
    </row>
    <row r="10" spans="1:10" outlineLevel="1" x14ac:dyDescent="0.25">
      <c r="A10" s="24"/>
      <c r="B10" s="104" t="s">
        <v>138</v>
      </c>
      <c r="C10" s="38"/>
      <c r="D10" s="34">
        <v>14600</v>
      </c>
      <c r="E10" s="34">
        <v>26500</v>
      </c>
      <c r="F10" s="39"/>
      <c r="G10" s="28"/>
    </row>
    <row r="11" spans="1:10" outlineLevel="1" x14ac:dyDescent="0.25">
      <c r="A11" s="24"/>
      <c r="B11" s="24"/>
      <c r="C11" s="34"/>
      <c r="D11" s="34"/>
      <c r="E11" s="34"/>
      <c r="F11" s="39"/>
      <c r="G11" s="28"/>
    </row>
    <row r="12" spans="1:10" outlineLevel="1" x14ac:dyDescent="0.25">
      <c r="A12" s="24"/>
      <c r="B12" s="24" t="s">
        <v>38</v>
      </c>
      <c r="C12" s="34"/>
      <c r="D12" s="34"/>
      <c r="E12" s="34"/>
      <c r="F12" s="39"/>
      <c r="G12" s="28"/>
    </row>
    <row r="13" spans="1:10" outlineLevel="1" x14ac:dyDescent="0.25">
      <c r="A13" s="24" t="s">
        <v>39</v>
      </c>
      <c r="B13" s="24"/>
      <c r="C13" s="34"/>
      <c r="D13" s="34"/>
      <c r="E13" s="34"/>
      <c r="F13" s="39"/>
      <c r="G13" s="28"/>
    </row>
    <row r="14" spans="1:10" outlineLevel="1" x14ac:dyDescent="0.25">
      <c r="A14" s="24" t="s">
        <v>40</v>
      </c>
      <c r="B14" s="24" t="s">
        <v>104</v>
      </c>
      <c r="C14" s="34"/>
      <c r="D14" s="34" t="s">
        <v>72</v>
      </c>
      <c r="E14" s="34" t="s">
        <v>106</v>
      </c>
      <c r="F14" s="39"/>
      <c r="G14" s="28"/>
    </row>
    <row r="15" spans="1:10" outlineLevel="1" x14ac:dyDescent="0.25">
      <c r="A15" s="24" t="s">
        <v>41</v>
      </c>
      <c r="B15" s="24" t="s">
        <v>105</v>
      </c>
      <c r="C15" s="34"/>
      <c r="D15" s="85">
        <v>12000</v>
      </c>
      <c r="E15" s="34" t="s">
        <v>106</v>
      </c>
      <c r="F15" s="39"/>
      <c r="G15" s="28"/>
      <c r="H15" s="83" t="s">
        <v>114</v>
      </c>
    </row>
    <row r="16" spans="1:10" outlineLevel="1" x14ac:dyDescent="0.25">
      <c r="A16" s="24" t="s">
        <v>42</v>
      </c>
      <c r="B16" s="24" t="s">
        <v>101</v>
      </c>
      <c r="C16" s="34"/>
      <c r="D16" s="35" t="s">
        <v>102</v>
      </c>
      <c r="E16" s="35" t="s">
        <v>102</v>
      </c>
      <c r="F16" s="39"/>
      <c r="G16" s="28"/>
    </row>
    <row r="17" spans="1:8" outlineLevel="1" x14ac:dyDescent="0.25">
      <c r="A17" s="24" t="s">
        <v>42</v>
      </c>
      <c r="B17" s="24" t="s">
        <v>103</v>
      </c>
      <c r="C17" s="34"/>
      <c r="D17" s="35" t="s">
        <v>67</v>
      </c>
      <c r="E17" s="35" t="s">
        <v>67</v>
      </c>
      <c r="F17" s="39"/>
      <c r="G17" s="28"/>
    </row>
    <row r="18" spans="1:8" outlineLevel="1" x14ac:dyDescent="0.25">
      <c r="A18" s="24"/>
      <c r="B18" s="24"/>
      <c r="C18" s="34"/>
      <c r="D18" s="34"/>
      <c r="E18" s="34"/>
      <c r="F18" s="39"/>
      <c r="G18" s="28"/>
    </row>
    <row r="19" spans="1:8" outlineLevel="1" x14ac:dyDescent="0.25">
      <c r="A19" s="24" t="s">
        <v>43</v>
      </c>
      <c r="B19" s="24"/>
      <c r="C19" s="34"/>
      <c r="D19" s="34"/>
      <c r="E19" s="34"/>
      <c r="F19" s="39"/>
      <c r="G19" s="28"/>
    </row>
    <row r="20" spans="1:8" outlineLevel="1" x14ac:dyDescent="0.25">
      <c r="A20" s="24" t="s">
        <v>44</v>
      </c>
      <c r="B20" s="24" t="s">
        <v>107</v>
      </c>
      <c r="C20" s="34"/>
      <c r="D20" s="34">
        <f>8*360</f>
        <v>2880</v>
      </c>
      <c r="E20" s="34">
        <f>8*360</f>
        <v>2880</v>
      </c>
      <c r="F20" s="39"/>
      <c r="G20" s="28"/>
      <c r="H20" s="83" t="s">
        <v>108</v>
      </c>
    </row>
    <row r="21" spans="1:8" outlineLevel="1" x14ac:dyDescent="0.25">
      <c r="A21" s="24" t="s">
        <v>45</v>
      </c>
      <c r="B21" s="24" t="s">
        <v>109</v>
      </c>
      <c r="C21" s="34"/>
      <c r="D21" s="34" t="s">
        <v>65</v>
      </c>
      <c r="E21" s="34" t="s">
        <v>110</v>
      </c>
      <c r="F21" s="39"/>
      <c r="G21" s="28"/>
    </row>
    <row r="22" spans="1:8" outlineLevel="1" x14ac:dyDescent="0.25">
      <c r="A22" s="24" t="s">
        <v>46</v>
      </c>
      <c r="B22" s="24" t="s">
        <v>111</v>
      </c>
      <c r="C22" s="34"/>
      <c r="D22" s="34" t="s">
        <v>113</v>
      </c>
      <c r="E22" s="34" t="s">
        <v>112</v>
      </c>
      <c r="F22" s="39"/>
      <c r="G22" s="28"/>
    </row>
    <row r="23" spans="1:8" outlineLevel="1" x14ac:dyDescent="0.25">
      <c r="A23" s="24"/>
      <c r="B23" s="24"/>
      <c r="C23" s="34"/>
      <c r="D23" s="34"/>
      <c r="E23" s="34"/>
      <c r="F23" s="39"/>
      <c r="G23" s="28"/>
    </row>
    <row r="24" spans="1:8" outlineLevel="1" x14ac:dyDescent="0.25">
      <c r="A24" s="24" t="s">
        <v>47</v>
      </c>
      <c r="B24" s="24"/>
      <c r="C24" s="34"/>
      <c r="D24" s="34"/>
      <c r="E24" s="34"/>
      <c r="F24" s="39"/>
      <c r="G24" s="28"/>
    </row>
    <row r="25" spans="1:8" outlineLevel="1" x14ac:dyDescent="0.25">
      <c r="A25" s="24" t="s">
        <v>48</v>
      </c>
      <c r="B25" s="24"/>
      <c r="C25" s="34"/>
      <c r="D25" s="34"/>
      <c r="E25" s="34"/>
      <c r="F25" s="39"/>
      <c r="G25" s="28"/>
    </row>
    <row r="26" spans="1:8" outlineLevel="1" x14ac:dyDescent="0.25">
      <c r="A26" s="24" t="s">
        <v>49</v>
      </c>
      <c r="B26" s="24"/>
      <c r="C26" s="34"/>
      <c r="D26" s="34"/>
      <c r="E26" s="34"/>
      <c r="F26" s="39"/>
      <c r="G26" s="28"/>
    </row>
    <row r="27" spans="1:8" outlineLevel="1" x14ac:dyDescent="0.25">
      <c r="A27" s="24" t="s">
        <v>50</v>
      </c>
      <c r="B27" s="24"/>
      <c r="C27" s="34"/>
      <c r="D27" s="34"/>
      <c r="E27" s="34"/>
      <c r="F27" s="39"/>
      <c r="G27" s="28"/>
    </row>
    <row r="28" spans="1:8" outlineLevel="1" x14ac:dyDescent="0.25">
      <c r="A28" s="24"/>
      <c r="B28" s="24"/>
      <c r="C28" s="40"/>
      <c r="D28" s="40"/>
      <c r="E28" s="40"/>
      <c r="F28" s="41"/>
      <c r="G28" s="28"/>
    </row>
    <row r="29" spans="1:8" ht="13.8" thickBot="1" x14ac:dyDescent="0.3">
      <c r="A29" s="24"/>
      <c r="B29" s="25" t="s">
        <v>51</v>
      </c>
      <c r="C29" s="78">
        <f>SUM(C9:C28)</f>
        <v>0</v>
      </c>
      <c r="D29" s="78">
        <f>SUM(D9:D28)</f>
        <v>29480</v>
      </c>
      <c r="E29" s="84">
        <f>SUM(E9:E28)</f>
        <v>29380</v>
      </c>
      <c r="F29" s="79">
        <f>SUM(F9:F28)</f>
        <v>0</v>
      </c>
      <c r="G29" s="28"/>
    </row>
    <row r="30" spans="1:8" ht="13.8" thickBot="1" x14ac:dyDescent="0.3">
      <c r="A30" s="24"/>
      <c r="B30" s="24" t="s">
        <v>52</v>
      </c>
      <c r="C30" s="80"/>
      <c r="D30" s="24"/>
      <c r="E30" s="81"/>
      <c r="F30" s="24"/>
      <c r="G30" s="24"/>
    </row>
    <row r="32" spans="1:8" x14ac:dyDescent="0.25">
      <c r="B32" s="83" t="s">
        <v>115</v>
      </c>
    </row>
    <row r="683" spans="5:5" ht="13.8" thickBot="1" x14ac:dyDescent="0.3">
      <c r="E683" s="8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Summary</vt:lpstr>
      <vt:lpstr>P&amp;G</vt:lpstr>
      <vt:lpstr>Roofing</vt:lpstr>
      <vt:lpstr>Flooring</vt:lpstr>
      <vt:lpstr>Painting</vt:lpstr>
      <vt:lpstr>'P&amp;G'!Print_Area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sroberts@unitec.ac.nz</dc:creator>
  <cp:lastModifiedBy>Stuart</cp:lastModifiedBy>
  <cp:lastPrinted>2014-09-28T18:16:53Z</cp:lastPrinted>
  <dcterms:created xsi:type="dcterms:W3CDTF">2014-08-12T22:53:18Z</dcterms:created>
  <dcterms:modified xsi:type="dcterms:W3CDTF">2019-04-05T23:07:39Z</dcterms:modified>
</cp:coreProperties>
</file>